
<file path=[Content_Types].xml><?xml version="1.0" encoding="utf-8"?>
<Types xmlns="http://schemas.openxmlformats.org/package/2006/content-types">
  <Default Extension="bin" ContentType="application/vnd.openxmlformats-officedocument.spreadsheetml.printerSettings"/>
  <Override PartName="/xl/activeX/activeX2.bin" ContentType="application/vnd.ms-office.activeX"/>
  <Override PartName="/xl/activeX/activeX3.bin" ContentType="application/vnd.ms-office.activeX"/>
  <Override PartName="/xl/activeX/activeX4.bin" ContentType="application/vnd.ms-office.activeX"/>
  <Override PartName="/xl/activeX/activeX9.xml" ContentType="application/vnd.ms-office.activeX+xml"/>
  <Override PartName="/xl/theme/theme1.xml" ContentType="application/vnd.openxmlformats-officedocument.theme+xml"/>
  <Override PartName="/xl/styles.xml" ContentType="application/vnd.openxmlformats-officedocument.spreadsheetml.styles+xml"/>
  <Override PartName="/xl/activeX/activeX1.bin" ContentType="application/vnd.ms-office.activeX"/>
  <Override PartName="/xl/activeX/activeX7.xml" ContentType="application/vnd.ms-office.activeX+xml"/>
  <Override PartName="/xl/activeX/activeX8.xml" ContentType="application/vnd.ms-office.activeX+xml"/>
  <Override PartName="/xl/worksheets/sheet6.xml" ContentType="application/vnd.openxmlformats-officedocument.spreadsheetml.worksheet+xml"/>
  <Override PartName="/xl/activeX/activeX5.xml" ContentType="application/vnd.ms-office.activeX+xml"/>
  <Override PartName="/xl/activeX/activeX6.xml" ContentType="application/vnd.ms-office.activeX+xml"/>
  <Override PartName="/xl/activeX/activeX11.bin" ContentType="application/vnd.ms-office.activeX"/>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10.bin" ContentType="application/vnd.ms-office.activeX"/>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xl/worksheets/sheet1.xml" ContentType="application/vnd.openxmlformats-officedocument.spreadsheetml.worksheet+xml"/>
  <Default Extension="vml" ContentType="application/vnd.openxmlformats-officedocument.vmlDrawing"/>
  <Override PartName="/xl/activeX/activeX9.bin" ContentType="application/vnd.ms-office.activeX"/>
  <Override PartName="/xl/activeX/activeX11.xml" ContentType="application/vnd.ms-office.activeX+xml"/>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activeX/activeX7.bin" ContentType="application/vnd.ms-office.activeX"/>
  <Override PartName="/xl/activeX/activeX8.bin" ContentType="application/vnd.ms-office.activeX"/>
  <Override PartName="/xl/activeX/activeX10.xml" ContentType="application/vnd.ms-office.activeX+xml"/>
  <Override PartName="/xl/activeX/activeX5.bin" ContentType="application/vnd.ms-office.activeX"/>
  <Override PartName="/xl/activeX/activeX6.bin" ContentType="application/vnd.ms-office.activeX"/>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DieseArbeitsmappe" defaultThemeVersion="124226"/>
  <bookViews>
    <workbookView xWindow="-15" yWindow="-15" windowWidth="12015" windowHeight="10095"/>
  </bookViews>
  <sheets>
    <sheet name="Calcolo_Berechnung" sheetId="2" r:id="rId1"/>
    <sheet name="Classi_Kategorien" sheetId="1" r:id="rId2"/>
    <sheet name="TabA" sheetId="8" r:id="rId3"/>
    <sheet name="TabB" sheetId="10" r:id="rId4"/>
    <sheet name="TabE" sheetId="6" r:id="rId5"/>
    <sheet name="TabS" sheetId="7" r:id="rId6"/>
  </sheets>
  <definedNames>
    <definedName name="cat">Classi_Kategorien!$B$6:$J$46</definedName>
    <definedName name="_xlnm.Print_Area" localSheetId="0">Calcolo_Berechnung!$B$2:$O$76</definedName>
    <definedName name="_xlnm.Print_Area" localSheetId="1">Classi_Kategorien!$B$1:$I$46</definedName>
    <definedName name="_xlnm.Print_Area" localSheetId="2">TabA!$A$3:$K$41</definedName>
    <definedName name="_xlnm.Print_Area" localSheetId="3">TabB!$A$2:$L$20</definedName>
    <definedName name="_xlnm.Print_Area" localSheetId="4">TabE!$A$1:$C$25</definedName>
    <definedName name="_xlnm.Print_Area" localSheetId="5">TabS!$A$1:$C$51</definedName>
    <definedName name="spese">TabS!$F$8:$G$51</definedName>
  </definedNames>
  <calcPr calcId="125725"/>
</workbook>
</file>

<file path=xl/calcChain.xml><?xml version="1.0" encoding="utf-8"?>
<calcChain xmlns="http://schemas.openxmlformats.org/spreadsheetml/2006/main">
  <c r="G54" i="2"/>
  <c r="G53"/>
  <c r="G52"/>
  <c r="G51"/>
  <c r="G50"/>
  <c r="N20" l="1"/>
  <c r="A39"/>
  <c r="A38"/>
  <c r="A37"/>
  <c r="A34"/>
  <c r="A31"/>
  <c r="A30"/>
  <c r="A40"/>
  <c r="A43"/>
  <c r="A44"/>
  <c r="A45"/>
  <c r="I49"/>
  <c r="G11" i="7"/>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10"/>
  <c r="F11"/>
  <c r="F12"/>
  <c r="F13"/>
  <c r="F14"/>
  <c r="F15"/>
  <c r="F16"/>
  <c r="F17"/>
  <c r="F18"/>
  <c r="F19"/>
  <c r="F20"/>
  <c r="F21"/>
  <c r="F22"/>
  <c r="F23"/>
  <c r="F24"/>
  <c r="F25"/>
  <c r="F26"/>
  <c r="F27"/>
  <c r="F28"/>
  <c r="F29"/>
  <c r="F60" i="2" s="1"/>
  <c r="H63" s="1"/>
  <c r="F30" i="7"/>
  <c r="F31"/>
  <c r="F32"/>
  <c r="F33"/>
  <c r="F34"/>
  <c r="F35"/>
  <c r="F36"/>
  <c r="F37"/>
  <c r="F38"/>
  <c r="F39"/>
  <c r="F40"/>
  <c r="F41"/>
  <c r="F42"/>
  <c r="F43"/>
  <c r="F44"/>
  <c r="F45"/>
  <c r="F46"/>
  <c r="F47"/>
  <c r="F48"/>
  <c r="F49"/>
  <c r="F50"/>
  <c r="F51"/>
  <c r="F10"/>
  <c r="B44" i="8"/>
  <c r="B45"/>
  <c r="D45" s="1"/>
  <c r="D44" l="1"/>
  <c r="E45" s="1"/>
  <c r="F45"/>
  <c r="E44" l="1"/>
  <c r="G45"/>
  <c r="G44"/>
  <c r="F44"/>
  <c r="H45"/>
  <c r="H44"/>
  <c r="I44" l="1"/>
  <c r="I45"/>
  <c r="J44"/>
  <c r="K45" l="1"/>
  <c r="L45" s="1"/>
  <c r="V46" i="2"/>
  <c r="F54"/>
  <c r="I54" s="1"/>
  <c r="K54" s="1"/>
  <c r="F53"/>
  <c r="F52"/>
  <c r="F51"/>
  <c r="F50"/>
  <c r="I50" s="1"/>
  <c r="K50" s="1"/>
  <c r="H25" l="1"/>
  <c r="F26" s="1"/>
  <c r="I51"/>
  <c r="V54"/>
  <c r="N54" s="1"/>
  <c r="I52" l="1"/>
  <c r="K51"/>
  <c r="V51" s="1"/>
  <c r="N51" s="1"/>
  <c r="V50"/>
  <c r="N50" s="1"/>
  <c r="I53" l="1"/>
  <c r="K53" s="1"/>
  <c r="V53" s="1"/>
  <c r="N53" s="1"/>
  <c r="K52"/>
  <c r="A56"/>
  <c r="A46"/>
  <c r="O7" i="10"/>
  <c r="O8" s="1"/>
  <c r="O9" s="1"/>
  <c r="O17" i="2"/>
  <c r="O16"/>
  <c r="C17"/>
  <c r="C16"/>
  <c r="C26"/>
  <c r="K56" l="1"/>
  <c r="H55"/>
  <c r="V52"/>
  <c r="O12" i="10"/>
  <c r="F34" i="2" s="1"/>
  <c r="N52" l="1"/>
  <c r="N56" s="1"/>
  <c r="O15" i="10"/>
  <c r="O19"/>
  <c r="O17"/>
  <c r="O10"/>
  <c r="O11"/>
  <c r="O16"/>
  <c r="O20"/>
  <c r="O14"/>
  <c r="O18"/>
  <c r="O13"/>
  <c r="O23" l="1"/>
  <c r="H26" i="2" s="1"/>
  <c r="I65" s="1"/>
  <c r="F31"/>
  <c r="K31" s="1"/>
  <c r="F40"/>
  <c r="K40" s="1"/>
  <c r="F44"/>
  <c r="K44" s="1"/>
  <c r="F38"/>
  <c r="K38" s="1"/>
  <c r="K34"/>
  <c r="K33" s="1"/>
  <c r="F39"/>
  <c r="K39" s="1"/>
  <c r="F37"/>
  <c r="K37" s="1"/>
  <c r="F45"/>
  <c r="K45" s="1"/>
  <c r="F43"/>
  <c r="K43" s="1"/>
  <c r="F30"/>
  <c r="O21" i="10"/>
  <c r="K30" i="2" l="1"/>
  <c r="K29" s="1"/>
  <c r="F47"/>
  <c r="K42"/>
  <c r="V39"/>
  <c r="N39" s="1"/>
  <c r="V38"/>
  <c r="N38" s="1"/>
  <c r="V44"/>
  <c r="N44" s="1"/>
  <c r="V40"/>
  <c r="N40" s="1"/>
  <c r="K36" l="1"/>
  <c r="K47" s="1"/>
  <c r="V34"/>
  <c r="V43"/>
  <c r="N43" s="1"/>
  <c r="V37"/>
  <c r="V30"/>
  <c r="N30" s="1"/>
  <c r="V45"/>
  <c r="N45" s="1"/>
  <c r="V31"/>
  <c r="N31" s="1"/>
  <c r="N29" l="1"/>
  <c r="N42"/>
  <c r="N37"/>
  <c r="N34"/>
  <c r="I67"/>
  <c r="K26"/>
  <c r="K68" s="1"/>
  <c r="H67" l="1"/>
  <c r="N36"/>
  <c r="N33"/>
  <c r="K58"/>
  <c r="E63" s="1"/>
  <c r="K63" s="1"/>
  <c r="N68" l="1"/>
  <c r="N63"/>
  <c r="N47"/>
  <c r="N70" l="1"/>
  <c r="T19" s="1"/>
  <c r="T54" s="1"/>
  <c r="R54" s="1"/>
  <c r="T52" l="1"/>
  <c r="R52" s="1"/>
  <c r="T53"/>
  <c r="R53" s="1"/>
  <c r="T50"/>
  <c r="R50" s="1"/>
  <c r="T51"/>
  <c r="R51" s="1"/>
  <c r="T44"/>
  <c r="R44" s="1"/>
  <c r="T45"/>
  <c r="R45" s="1"/>
  <c r="T40"/>
  <c r="R40" s="1"/>
  <c r="T43"/>
  <c r="R43" s="1"/>
  <c r="T38"/>
  <c r="R38" s="1"/>
  <c r="T39"/>
  <c r="R39" s="1"/>
  <c r="T34"/>
  <c r="T37"/>
  <c r="R37" s="1"/>
  <c r="T30"/>
  <c r="R30" s="1"/>
  <c r="T31"/>
  <c r="R31" s="1"/>
  <c r="T46"/>
  <c r="K70"/>
  <c r="R56" l="1"/>
  <c r="R36"/>
  <c r="R42"/>
  <c r="T33"/>
  <c r="R34"/>
  <c r="R33" s="1"/>
  <c r="R29"/>
  <c r="T29"/>
  <c r="T36"/>
  <c r="T42"/>
  <c r="T56"/>
  <c r="K74"/>
  <c r="R70" l="1"/>
  <c r="T68"/>
</calcChain>
</file>

<file path=xl/comments1.xml><?xml version="1.0" encoding="utf-8"?>
<comments xmlns="http://schemas.openxmlformats.org/spreadsheetml/2006/main">
  <authors>
    <author>win2</author>
    <author>Harald Zimmerhofer</author>
  </authors>
  <commentList>
    <comment ref="E9" authorId="0">
      <text>
        <r>
          <rPr>
            <b/>
            <sz val="8"/>
            <color indexed="81"/>
            <rFont val="Tahoma"/>
            <family val="2"/>
          </rPr>
          <t>Nome del progetto
Projekttitel eingeben</t>
        </r>
      </text>
    </comment>
    <comment ref="E12" authorId="0">
      <text>
        <r>
          <rPr>
            <b/>
            <sz val="8"/>
            <color indexed="81"/>
            <rFont val="Tahoma"/>
            <family val="2"/>
          </rPr>
          <t>Nome e indirizzo della committenza
Name und Adresse der Auftraggeber</t>
        </r>
      </text>
    </comment>
    <comment ref="B16" authorId="0">
      <text>
        <r>
          <rPr>
            <b/>
            <sz val="9"/>
            <color indexed="81"/>
            <rFont val="Tahoma"/>
            <family val="2"/>
          </rPr>
          <t xml:space="preserve">cliccare e scegliere: 1a, 1b, 1c, 1d, 1e, 1f </t>
        </r>
        <r>
          <rPr>
            <sz val="9"/>
            <color indexed="81"/>
            <rFont val="Tahoma"/>
            <family val="2"/>
          </rPr>
          <t>o</t>
        </r>
        <r>
          <rPr>
            <b/>
            <sz val="9"/>
            <color indexed="81"/>
            <rFont val="Tahoma"/>
            <family val="2"/>
          </rPr>
          <t xml:space="preserve"> 1g
</t>
        </r>
        <r>
          <rPr>
            <sz val="9"/>
            <color indexed="81"/>
            <rFont val="Tahoma"/>
            <family val="2"/>
          </rPr>
          <t>descrizioni vedi tabella "Classi"</t>
        </r>
        <r>
          <rPr>
            <b/>
            <sz val="9"/>
            <color indexed="81"/>
            <rFont val="Tahoma"/>
            <family val="2"/>
          </rPr>
          <t xml:space="preserve">
anklicken und auswählen: 1a, 1b, 1c, 1d, 1e, 1f </t>
        </r>
        <r>
          <rPr>
            <sz val="9"/>
            <color indexed="81"/>
            <rFont val="Tahoma"/>
            <family val="2"/>
          </rPr>
          <t>oder</t>
        </r>
        <r>
          <rPr>
            <b/>
            <sz val="9"/>
            <color indexed="81"/>
            <rFont val="Tahoma"/>
            <family val="2"/>
          </rPr>
          <t xml:space="preserve"> 1g
</t>
        </r>
        <r>
          <rPr>
            <sz val="9"/>
            <color indexed="81"/>
            <rFont val="Tahoma"/>
            <family val="2"/>
          </rPr>
          <t>Beschreibungen siehe Tabelle "Kategorien"</t>
        </r>
      </text>
    </comment>
    <comment ref="G19" authorId="0">
      <text>
        <r>
          <rPr>
            <b/>
            <sz val="8"/>
            <color indexed="81"/>
            <rFont val="Tahoma"/>
            <family val="2"/>
          </rPr>
          <t>Inserire l'importo netto dei lavori di costruzione (comprensivo di installazioni elettriche e impianti termosanitari )
Netto Baukosten eingeben (inkl. Haustechnik und Elektrotechnik)</t>
        </r>
      </text>
    </comment>
    <comment ref="E49" authorId="1">
      <text>
        <r>
          <rPr>
            <b/>
            <sz val="8"/>
            <color indexed="81"/>
            <rFont val="Tahoma"/>
            <family val="2"/>
          </rPr>
          <t xml:space="preserve">Nel caso in cui si vogliano calcolare importi diversi dai lavori edili, inserire qui  i dati , altrimenti lasciare vuota la casella.
Hier Wert eingeben falls man einen anderen Wert als die Bauarbeiten berechnen möchte, ansonsten leer lassen.
</t>
        </r>
      </text>
    </comment>
    <comment ref="H74" authorId="0">
      <text>
        <r>
          <rPr>
            <b/>
            <sz val="8"/>
            <color indexed="81"/>
            <rFont val="Tahoma"/>
            <family val="2"/>
          </rPr>
          <t>Inserire qui un eventuale sconto
Eventuellen Nachlass hier eingeben</t>
        </r>
      </text>
    </comment>
  </commentList>
</comments>
</file>

<file path=xl/sharedStrings.xml><?xml version="1.0" encoding="utf-8"?>
<sst xmlns="http://schemas.openxmlformats.org/spreadsheetml/2006/main" count="445" uniqueCount="327">
  <si>
    <t>Classe</t>
  </si>
  <si>
    <t>Categoria</t>
  </si>
  <si>
    <t>OGGETTO</t>
  </si>
  <si>
    <t>I</t>
  </si>
  <si>
    <t xml:space="preserve">Costruzioni rurali, industriali, civili, artistiche e decorative. </t>
  </si>
  <si>
    <t>a)</t>
  </si>
  <si>
    <t>b)</t>
  </si>
  <si>
    <t>c)</t>
  </si>
  <si>
    <t>d)</t>
  </si>
  <si>
    <t>e)</t>
  </si>
  <si>
    <t>f)</t>
  </si>
  <si>
    <t xml:space="preserve">Strutture o parti di strutture complesse in cemento armato. </t>
  </si>
  <si>
    <t>g)</t>
  </si>
  <si>
    <t>Strutture o parti di strutture in cemento armato richiedenti speciale studio tecnico, ivi comprese le strutture antisismiche.</t>
  </si>
  <si>
    <t>II</t>
  </si>
  <si>
    <t xml:space="preserve">Impianti della industria chimica organica, della piccola industria chimica speciale, impianti di metallurgia (esclusi quelli relativi al ferro), impianti per la preparazione ed il trattamento dei minerali per la sistemazione e coltivazione delle cave e miniere. </t>
  </si>
  <si>
    <t>III</t>
  </si>
  <si>
    <t>Impianti per la produzione e la distribuzione del vapore, della energia elettrica e della forza motrice, per l'approvvigionamento, la preparazione e la distribuzione di acqua nell'interno di edifici o per scopi industriali, impianti sanitari, impianti di fognatura domestica od industriale ed opere relative al trattamento delle acque di rifiuto.</t>
  </si>
  <si>
    <t>Impianti per la produzione e la distribuzione del freddo, dell'aria compressa, del vuoto, impianti di riscaldamento, di inumidimento e ventilazione, trasporti meccanici</t>
  </si>
  <si>
    <t xml:space="preserve">Impianti di illuminazione, telefoni, segnalazioni, controlli, ecc. </t>
  </si>
  <si>
    <t>IV</t>
  </si>
  <si>
    <t>Impianti elettrici.</t>
  </si>
  <si>
    <t>Impianti termoelettrici, impianti dell'elettrochimica e della elettrometallurgia.</t>
  </si>
  <si>
    <t>V</t>
  </si>
  <si>
    <t>Macchine isolate e loro parti</t>
  </si>
  <si>
    <t>VI</t>
  </si>
  <si>
    <t>Ferrovie e strade.</t>
  </si>
  <si>
    <t>VII</t>
  </si>
  <si>
    <t xml:space="preserve">Bonifiche, irrigazioni, impianti idraulici per produzione di energia elettrica e per forza motrice, opere portuali e di navigazione interna, sistemazione di corsi d'acqua e di bacini montani, opere analoghe, escluse le opere d'arte di importanza da computarsi a parte. </t>
  </si>
  <si>
    <t>Bonifiche ed irrigazioni a deflusso naturale, sistemazione di corsi d'acqua e di bacini montani.</t>
  </si>
  <si>
    <t xml:space="preserve">Bonifiche ed irrigazioni con sollevamento meccanico di acqua (esclusi i macchinari). Derivazioni d'acqua per forza motrice e produzione di energia elettrica. </t>
  </si>
  <si>
    <t xml:space="preserve">Opere di navigazione interna e portuali. </t>
  </si>
  <si>
    <t>VIII</t>
  </si>
  <si>
    <t>Impianti per provvista, condotta, distribuzione d'acqua -Fognature urbane.</t>
  </si>
  <si>
    <t>IX</t>
  </si>
  <si>
    <t xml:space="preserve">Ponti, manufatti isolati, strutture speciali.  </t>
  </si>
  <si>
    <t xml:space="preserve">Ponti di muratura o di legname, costruzioni ed edifici per opere idrauliche. Strutture in legno o metallo dei tipi ordinari. </t>
  </si>
  <si>
    <t xml:space="preserve">Dighe, conche, elevatori. Ponti di ferro. Opere metalliche di tipo speciale di notevole importanza costruttiva e richiedenti calcolazioni particolari. </t>
  </si>
  <si>
    <t>Gallerie, opere sotterranee e subacquee, fondazioni speciali.</t>
  </si>
  <si>
    <t xml:space="preserve">Impianti della industria chimica inorganica, della preparazione e distillazione dei combustibili, impianti siderurgici, officine meccaniche, cantieri navali, fabbriche di cemento, calce, laterizi, vetrerie e ceramiche, impianti per le industrie della fermentazione, chimico-alimentari e tintorie. </t>
  </si>
  <si>
    <t xml:space="preserve">Impianti per le industrie molitorie, cartarie, alimentari, delle fibre tessili naturali, del legno, del cuoio e simili. </t>
  </si>
  <si>
    <t>Centrali idroelettriche, stazioni di trasformazioni e di conversione impianti di trazione elettrica</t>
  </si>
  <si>
    <t>TABELLA A1</t>
  </si>
  <si>
    <t xml:space="preserve">Edifici industriali di importanza costruttiva corrente. Edifici rurali di importanza speciale. Scuole, piccoli ospedali, case popolari, caserme, prigioni, macelli, cimiteri, mercati, stazioni e simili qualora siano di media importanza. Organismi costruttivi in metallo. </t>
  </si>
  <si>
    <t>Impianti di linee e reti per trasmissioni e distribuzione di energia elettrica, telegrafia, telefonia, radiotelegrafia e radiotelefonia</t>
  </si>
  <si>
    <t>Impianti industriali completi e cioè: macchinario, apparecchi, servizi generali ed annessi, necessari allo svolgimento dell'industria e compresi i fabbricati, quando questi siano parte integrante del macchinario e dei dispositivi industriali</t>
  </si>
  <si>
    <t xml:space="preserve">Impianti di servizi generali interni a stabilimenti industriali od a costruzioni o gruppi di costruzioni civili, e cioè macchinario, apparecchi ed annessi non strettamente legati al diagramma tecnico e non facenti parte di opere complessivamente considerate nelle precedenti classi. </t>
  </si>
  <si>
    <t xml:space="preserve">Strade, linee tramviarie e strade ferrate in pianura e collina, escluse le opere d'arte di importanza da compensarsi a parte. </t>
  </si>
  <si>
    <t xml:space="preserve">Strade, linee tramviarie e ferrovie in montagna o comunque con particolari difficoltà di studio escluse le opere d'arte di importanza e le stazioni di tipi speciali, da compensarsi a parte. Impianti teleferici e funicolari. </t>
  </si>
  <si>
    <t>DEFINIZIONE DELLE CLASSI E CATEGORIE DEI LAVORI</t>
  </si>
  <si>
    <t>TABELLE  A1</t>
  </si>
  <si>
    <t>DEFINITION DER KLASSEN UND KATEGORIEN DER ARBEITEN</t>
  </si>
  <si>
    <t>Klasse</t>
  </si>
  <si>
    <t>Kategorie</t>
  </si>
  <si>
    <t>GEGENSTAND</t>
  </si>
  <si>
    <t>Landwirtschaftliche, industrielle, zivile, künstlerische und dekorative Bauten</t>
  </si>
  <si>
    <t>Industriegebäude von durchschnittlicher konstruktiver Bedeutung. Landwirtschaftliche Gebäude von besonderer Bedeutung. Schulen, kleine Krankenhäuser, Volkswohnhäuser, Kasernen, Gefängnisse, Schlachthäuser, Friedhöfe, Märkte, Bahnhöfe u.ä., wenn sie von durchschnittlicher Bedeutung sind, Strukturen aus Metall.</t>
  </si>
  <si>
    <t>Strukturen oder Teile von Strukturen aus Stahlbeton</t>
  </si>
  <si>
    <t>Strukturen oder Teile von Strukturen aus Stahlbeton, welche eine besondere technische Studie benötigen einschließlich erdbebensicherer Strukturen</t>
  </si>
  <si>
    <t>Vollständige Industrieanlagen u.z.: Maschinen, Geräte, allgemeine und Nebeneinrichtungen, welche für die Industrietätigkeit erforderlich sind, einschließlich von Gebäuden, wenn diese integrierenden Bestandteil der Maschinenausrüstung und der Industrieeinrichtung bilden.</t>
  </si>
  <si>
    <t>Anlagen für die Müllerei, Papier-, Lebensmittel-, natürliche Faserstoff-, Holz-, Lederindustrie u.ä.</t>
  </si>
  <si>
    <t>Anlagen für die anorganische Chemieindustrie, für die Herstellung und Destillation von Brennstoffen, eisenverarbeitende Anlagen, mechanische Werkstätten, Schiffswerften, Zement-, Kalk-, Ziegelstein-, Glas- und Keramikfabriken, Gärindustrieanlagen, Anlagen für die Lebensmittelchemie, Färbereien.</t>
  </si>
  <si>
    <t>Anlagen für die organische Chemieindustrie, für die spezielle chemische Kleinindustrie, Metallurgieanlagen (ausgenommen jener für Eisen), Anlagen für die Aufbereitung und Verarbeitung von Mineralien für die Einrichtung  und den Betrieb von Gruben und Bergwerken.</t>
  </si>
  <si>
    <t>Allgemeine haustechnische Anlagen im Inneren von Industriebetrieben oder von Bauten oder Gruppen von Zivilbauten, u.z. Maschinenausrüstung, Geräte und Zubehör, die nicht unmittelbar mit dem technischen Ablauf verknüpft sind und nicht zu den in obigen Klassen als Ganze berücksichtigten Einrichtungen zählen.</t>
  </si>
  <si>
    <t>Anlagen für die Erzeugung und Verteilung von Dampf, Elektrizität und Antriebskraft, für die Versorgung, Aufbereitung und Verteilung von Wasser im Innern von Gebäuden oder für Industriezwecke, sanitäre Anlagen, Kanalisationsanlagen von Wohnhäusern oder Industriebauten und Anlagen für die Aufbereitung von Abwasser.</t>
  </si>
  <si>
    <t>Anlagen für die Erzeugung und Verteilung von Kälte, von Druckluft, Vakuumanlagen, Heizungsanlagen, Befeuchtungs- und Entlüftungsanlagen, mechanische Beförderung.</t>
  </si>
  <si>
    <t>Beleuchtungs-, Telefon-, Signalisierungs-, Kontrollanlagen usw.</t>
  </si>
  <si>
    <t>Elektroanlagen</t>
  </si>
  <si>
    <t>Thermoelektrische Anlagen, Anlagen der Elektrochemie und Elektrometallurgie.</t>
  </si>
  <si>
    <t>Wasserkraftwerke, Transformations- und Umwandlungsanlagen, Anlagen für den Elektroantrieb</t>
  </si>
  <si>
    <t>Leitungs- und Netzanlagen für die Übertragung und Verteilung der Elektrizität, Telegrafie, Telefonie, Radiotelegrafie, Radiotelefonie.</t>
  </si>
  <si>
    <t>Isolierte Maschinen und deren Teile</t>
  </si>
  <si>
    <t>Eisenbahnen und Straßen</t>
  </si>
  <si>
    <t>Straßen, Straßenbahnlinien und Schienenwege auf dem Flach- und Hügelland mit Ausnahme der bedeutenden Kunstbauten, welche getrennt zu verrechnen sind.</t>
  </si>
  <si>
    <t>Straßen, Straßenbahnlinien und Gebirgsbahnen oder jedenfalls solche mit besonders schwieriger Planung, ausgeschlossen Kunstbauten von Bedeutung und Stationen von besonderer Art, welche getrennt zu verrechnen sind. Schwebebahnen und Seilbahnen.</t>
  </si>
  <si>
    <t>Trockenlegungen, Bewässerungen, hydraulische Anlage für die Erzeugung von Elektrizität und Antriebskraft, Hafenanlagen und Anlagen für die Binnenschifffahrt, Aufbereitung der Wasserläufe und Gebirgsbecken, ähnliche Werke, ausgenommen Kunstbauten von Bedeutung, welche getrennt zu verrechnen sind.</t>
  </si>
  <si>
    <t>Trockenlegungen und Bewässerungen sowie natürlicher Abfluss, Regelung von Wasserläufen und Gebirgsbecken</t>
  </si>
  <si>
    <t>Trockenlegungen und Bewässerungen mit mechanischer Wasserschöpfung (ausgenommen Maschinenausstattung). Wasserableitung für Antriebskraft und Erzeugung von Elektrizität</t>
  </si>
  <si>
    <t>Anlagen für die Binnenschifffahrt und Hafenanlagen.</t>
  </si>
  <si>
    <t>Anlagen für die Fassung, die Leitung und Verteilung von Wasser- städtische Kanalisierungen.</t>
  </si>
  <si>
    <t>Brücken, isolierte Werke, Spezialstrukturen.</t>
  </si>
  <si>
    <t>Mauer- und Holzbrücken, Bauten oder Gebäude für hydraulische Anlagen, herkömmliche Holz- oder Metallstrukturen.</t>
  </si>
  <si>
    <t>Staudämme, Becken, Hebewerke. Brücken aus Stahl. Metallstrukturen besonderer Art sowie von außergewöhnlicher baulicher Bedeutung, die besondere Berechnungen erfordern.</t>
  </si>
  <si>
    <t>Gallerien, unterirdische- und Unterwasserwerke, Spezialgründungen.</t>
  </si>
  <si>
    <t>Costruzioni improntate a grande semplicità, fabbricati rurali: magazzini, edifici industriali semplici e senza particolari esigenze tecniche, capannoni, baracche, edifici provvisori senza importanza e simili. solai in cemento armato o solettoni in laterizi per case di abitazione appoggiati su murature ordinarie per portate normali fino a 5 metri.</t>
  </si>
  <si>
    <t>Bauten einfacher Gestaltung, landwirtschaftliche Gebäude, Lager, einfache Industriegebäude ohne besondere technische Belange, Werkhallen, Baracken, provisorische Gebäude ohne Bedeutung u.ä.Betondecken und Ziegeldecken für Wohngebäude, gestützt auf gewöhnlichem Mauerwerk mit normaler Tragfähigkeit bis zu 5 m Spannweite.</t>
  </si>
  <si>
    <t>Bauvorhaben</t>
  </si>
  <si>
    <t>Bauherr</t>
  </si>
  <si>
    <t>Committente</t>
  </si>
  <si>
    <t>Progetto di costruzione</t>
  </si>
  <si>
    <t>Betrag der Bauarbeiten</t>
  </si>
  <si>
    <t>Importo dei lavori di costruzione</t>
  </si>
  <si>
    <t>Classe e categoria - Klasse und Kategorie</t>
  </si>
  <si>
    <t>Data - Datum:</t>
  </si>
  <si>
    <t>Einreichprojekt</t>
  </si>
  <si>
    <t>% interpolata - interpolierter % Satz</t>
  </si>
  <si>
    <t>%</t>
  </si>
  <si>
    <t>x</t>
  </si>
  <si>
    <t>=</t>
  </si>
  <si>
    <t>1.)</t>
  </si>
  <si>
    <t>2.)</t>
  </si>
  <si>
    <t>Prestazioni parziali</t>
  </si>
  <si>
    <t>Teilleistungen</t>
  </si>
  <si>
    <t>a)  Maximalprojekt</t>
  </si>
  <si>
    <t>b) Überschlägiger Kostenvoranschlag</t>
  </si>
  <si>
    <t>c) Ausführungsprojekt</t>
  </si>
  <si>
    <t>e) Konstruktive und architektonische Details</t>
  </si>
  <si>
    <t>f) Verdingungsbedingungen u.Verträge</t>
  </si>
  <si>
    <t>g) Bauleitung</t>
  </si>
  <si>
    <t>i) Kollaudierungsassistenz</t>
  </si>
  <si>
    <t>l) Liquidierung</t>
  </si>
  <si>
    <t>a) Progetto di massima</t>
  </si>
  <si>
    <t>b) Preventivo sommario</t>
  </si>
  <si>
    <t>c) Progetto esecutivo</t>
  </si>
  <si>
    <t>d) Preventivo particolareggiato</t>
  </si>
  <si>
    <t>e) Particolari costruttivi e decorativi</t>
  </si>
  <si>
    <t>f) Capitolati e contratti</t>
  </si>
  <si>
    <t>g) Direzione lavori</t>
  </si>
  <si>
    <t>i) Assistenza al collaudo</t>
  </si>
  <si>
    <t>l) Liquidazione</t>
  </si>
  <si>
    <t>Descrizione</t>
  </si>
  <si>
    <t>Beschreibung</t>
  </si>
  <si>
    <t>1a</t>
  </si>
  <si>
    <t>Somma</t>
  </si>
  <si>
    <t>Summe</t>
  </si>
  <si>
    <t>Contabilitá</t>
  </si>
  <si>
    <t>Abrechnung</t>
  </si>
  <si>
    <t>Spese</t>
  </si>
  <si>
    <t>Spesen</t>
  </si>
  <si>
    <t>errechneter Spesensatz</t>
  </si>
  <si>
    <t>per importi oltre</t>
  </si>
  <si>
    <t/>
  </si>
  <si>
    <t>Descrizioni</t>
  </si>
  <si>
    <t>Beschreibungen</t>
  </si>
  <si>
    <t>sconto</t>
  </si>
  <si>
    <t>percentuale di sconto</t>
  </si>
  <si>
    <t>1b</t>
  </si>
  <si>
    <t>1c</t>
  </si>
  <si>
    <t>1d</t>
  </si>
  <si>
    <t>1e</t>
  </si>
  <si>
    <t>1f</t>
  </si>
  <si>
    <t>1g</t>
  </si>
  <si>
    <t>2a</t>
  </si>
  <si>
    <t>2b</t>
  </si>
  <si>
    <t>2c</t>
  </si>
  <si>
    <t>3a</t>
  </si>
  <si>
    <t>3b</t>
  </si>
  <si>
    <t>3c</t>
  </si>
  <si>
    <t>4a</t>
  </si>
  <si>
    <t>4b</t>
  </si>
  <si>
    <t>4c</t>
  </si>
  <si>
    <t>6a</t>
  </si>
  <si>
    <t>6b</t>
  </si>
  <si>
    <t>7a</t>
  </si>
  <si>
    <t>7b</t>
  </si>
  <si>
    <t>7c</t>
  </si>
  <si>
    <t>9a</t>
  </si>
  <si>
    <t>9b</t>
  </si>
  <si>
    <t>9c</t>
  </si>
  <si>
    <t>g</t>
  </si>
  <si>
    <t>b</t>
  </si>
  <si>
    <t>a</t>
  </si>
  <si>
    <t>f</t>
  </si>
  <si>
    <t>e</t>
  </si>
  <si>
    <t>GRUNDTEILLEISTUNGEN BETREFFEND DIE PROJEKTIERUNG UND BAULEITUNG</t>
  </si>
  <si>
    <t>ALIQUOTE BASE RELATIVE ALLA PROGETTAZIONE E DIREZIONE LAVORI</t>
  </si>
  <si>
    <t>TABELLA B - TABELLE B</t>
  </si>
  <si>
    <t>Für Arbeiten der anderen Klassen werden die Prozentsätze um 30% gekürzt.</t>
  </si>
  <si>
    <t>Die Prozentsätze gelten für die Arbeiten der Klasse I.</t>
  </si>
  <si>
    <t xml:space="preserve">   Per lavori di altre classi tali percentuali vengono ridotte del 30%.</t>
  </si>
  <si>
    <t xml:space="preserve">   Le percentuali si riferiscono a lavori della classe I.</t>
  </si>
  <si>
    <t>Prozentsätze</t>
  </si>
  <si>
    <t>Percentuali</t>
  </si>
  <si>
    <t>AUFMASS UND ABRECHNUNG DER ARBEITEN</t>
  </si>
  <si>
    <t>MISURA E CONTABILITÀ DEI LAVORI</t>
  </si>
  <si>
    <t>TABELLA E - TABELLE E</t>
  </si>
  <si>
    <t>e oltre / und darüber</t>
  </si>
  <si>
    <t>0</t>
  </si>
  <si>
    <t>% der Spesenvergütung</t>
  </si>
  <si>
    <t>bis Euro</t>
  </si>
  <si>
    <t>Betrag der Arbeiten von Euro</t>
  </si>
  <si>
    <t>% di rimborso spese</t>
  </si>
  <si>
    <t>a Euro</t>
  </si>
  <si>
    <t>importo dei lavori da Euro</t>
  </si>
  <si>
    <t>Die Prozentsätze beziehen sich auf den Gesamtbetrag der Arbeiten und werden auf die Honorare angewandt</t>
  </si>
  <si>
    <t>le percentuali si riferiscono all'importo complessivo dei lavori e si applicano agli onorari</t>
  </si>
  <si>
    <t>RIMBORSO SPESE - SPESENVERGÜTUNG</t>
  </si>
  <si>
    <t>TABELLA S - TABELLE S</t>
  </si>
  <si>
    <t>Gesamtbetrag Honorar</t>
  </si>
  <si>
    <t>Importo complessivo onorario</t>
  </si>
  <si>
    <t>parte I</t>
  </si>
  <si>
    <t>Teil I</t>
  </si>
  <si>
    <t>parte II</t>
  </si>
  <si>
    <t>Teil II</t>
  </si>
  <si>
    <t>Diese Tabelle ist eine nicht bindende Unterstützung für die Berechnung eines Honorars und erhebt keinen formalen oder rechtlichen Anspruch.</t>
  </si>
  <si>
    <t>Vorprojekt</t>
  </si>
  <si>
    <t>Bauleitung</t>
  </si>
  <si>
    <t>Prozentueller Nachlass</t>
  </si>
  <si>
    <t>a-b-c-d</t>
  </si>
  <si>
    <t>f-g</t>
  </si>
  <si>
    <t>II/III</t>
  </si>
  <si>
    <t>---</t>
  </si>
  <si>
    <t>0,04-0,07</t>
  </si>
  <si>
    <t>0,01-0,02</t>
  </si>
  <si>
    <t>0,15-0,12</t>
  </si>
  <si>
    <t>0,05-0,04</t>
  </si>
  <si>
    <t>Classi di lavori secondo l’elencazione dell’articolo 14</t>
  </si>
  <si>
    <t xml:space="preserve"> Teilleistungen</t>
  </si>
  <si>
    <t xml:space="preserve"> Klasse der Arbeiten laut Aufzählung des Artikels 14</t>
  </si>
  <si>
    <t>a)  Progetto di massima / 
Vorprojekt</t>
  </si>
  <si>
    <t>b) Preventivo sommario / 
summarischer Kostenvoranschlag</t>
  </si>
  <si>
    <t>c) Progetto esecutivo / 
Ausführungsprojekt</t>
  </si>
  <si>
    <t>d) Preventivo particolareggiato /
detaillierter Kostenvoranschlag</t>
  </si>
  <si>
    <t>e) Particolari costruttivi e decorativi / 
Bau- und Gestaltungsdetails</t>
  </si>
  <si>
    <t>f) Capitolati e contratti / 
Leistungsverzeichnisse und Verträge</t>
  </si>
  <si>
    <t>g) Direzione lavori / 
Bauleitung</t>
  </si>
  <si>
    <t>h) Prove di officina / 
Werksprüfungen</t>
  </si>
  <si>
    <t>i) Assistenza al collaudo 
Beihilfe bei der Abnahme</t>
  </si>
  <si>
    <t>l) Liquidazione / 
Abrechnung</t>
  </si>
  <si>
    <t>CLASSI E CATEGORIE DELLE OPERE SECONDO L’ELENCAZIONE DELL’ART. 14</t>
  </si>
  <si>
    <t>IMPORTO DELLE OPERE</t>
  </si>
  <si>
    <t>Costruzioni edilizie</t>
  </si>
  <si>
    <t>Impianti industriali completi</t>
  </si>
  <si>
    <t>Impianti di servizi generali</t>
  </si>
  <si>
    <t>(Lire)</t>
  </si>
  <si>
    <t>Ia</t>
  </si>
  <si>
    <t>Ib</t>
  </si>
  <si>
    <t>Ic</t>
  </si>
  <si>
    <t>Id</t>
  </si>
  <si>
    <t>Ie</t>
  </si>
  <si>
    <t>If</t>
  </si>
  <si>
    <t>Ig</t>
  </si>
  <si>
    <t>IIa</t>
  </si>
  <si>
    <t>IIb</t>
  </si>
  <si>
    <t>IIc</t>
  </si>
  <si>
    <t>IIIa</t>
  </si>
  <si>
    <t>IIIb</t>
  </si>
  <si>
    <t>IIIc</t>
  </si>
  <si>
    <t>Per importi superiori</t>
  </si>
  <si>
    <t>(Euro)</t>
  </si>
  <si>
    <t xml:space="preserve">        </t>
  </si>
  <si>
    <t xml:space="preserve">    </t>
  </si>
  <si>
    <t>incarico parziale</t>
  </si>
  <si>
    <t>Teilauftrag</t>
  </si>
  <si>
    <t>TABELLA A - TABELLE A</t>
  </si>
  <si>
    <t>c</t>
  </si>
  <si>
    <t>d</t>
  </si>
  <si>
    <t>Fehlermeldung</t>
  </si>
  <si>
    <t>Suchliste</t>
  </si>
  <si>
    <t>Error</t>
  </si>
  <si>
    <t>gesamt</t>
  </si>
  <si>
    <t>E</t>
  </si>
  <si>
    <t>F</t>
  </si>
  <si>
    <t>G</t>
  </si>
  <si>
    <t>H</t>
  </si>
  <si>
    <t>J</t>
  </si>
  <si>
    <t>K</t>
  </si>
  <si>
    <t>x=</t>
  </si>
  <si>
    <t>bis</t>
  </si>
  <si>
    <t>über</t>
  </si>
  <si>
    <t>fino a</t>
  </si>
  <si>
    <t>bis zu</t>
  </si>
  <si>
    <t>Nachlass</t>
  </si>
  <si>
    <t>Somma / Summe</t>
  </si>
  <si>
    <t xml:space="preserve">
</t>
  </si>
  <si>
    <t>PERCENTUALI PER SCAGLIONI DI IMPORTO DEI LAVORIE PER CLASSI E CATEGORIE</t>
  </si>
  <si>
    <t>PROZENTSÄTZE GESTAFFELT NACH BETRÄGE DER ARBEITEN UND NACH KLASSEN UND KATEGORIEN</t>
  </si>
  <si>
    <t>Importo dell'opera</t>
  </si>
  <si>
    <t>Betrag des Arbeiten</t>
  </si>
  <si>
    <t xml:space="preserve">  fino a  2.582,28 Euro
  Bis   2.582,28 Euro</t>
  </si>
  <si>
    <t>fino a 10.329,14 Euro
von 2.582,28 bis 10.329,14 Euro</t>
  </si>
  <si>
    <t>fino a 25.822,84 Euro
von 10.329,14 bis 25.822,84 Euro</t>
  </si>
  <si>
    <t>superiore a 51.645,69 Euro e per ogni importo
Über 51.645,69 Euro und für jeden Betrag</t>
  </si>
  <si>
    <t>fino a 51.645,69 Euro
von 25.822,84 bis 51.645,69 Euro</t>
  </si>
  <si>
    <t xml:space="preserve">aliquota/Faktor </t>
  </si>
  <si>
    <t>Betrag über</t>
  </si>
  <si>
    <t>Betrag bis</t>
  </si>
  <si>
    <t>per imp.fino a</t>
  </si>
  <si>
    <t>Somma contabilità</t>
  </si>
  <si>
    <t>Summe Abrechnung</t>
  </si>
  <si>
    <t>Legende:</t>
  </si>
  <si>
    <t>Legenda:</t>
  </si>
  <si>
    <t>a1) Einreichprojekt</t>
  </si>
  <si>
    <t>Ausführungsplanung</t>
  </si>
  <si>
    <t>d) Leistungsverzeichnis</t>
  </si>
  <si>
    <t>5.)</t>
  </si>
  <si>
    <t>Bezugsbetrag (1+2)</t>
  </si>
  <si>
    <t>Importo di riferimento (1+2)</t>
  </si>
  <si>
    <t>3.)</t>
  </si>
  <si>
    <t>Progetto preliminare</t>
  </si>
  <si>
    <t>4.)</t>
  </si>
  <si>
    <t>a1) Progetto definitivo</t>
  </si>
  <si>
    <t>Versione maggio 2013-1</t>
  </si>
  <si>
    <t>Ausgabe Mai 2013-1</t>
  </si>
  <si>
    <t>Optionen auswählen</t>
  </si>
  <si>
    <t>Werte eingeben</t>
  </si>
  <si>
    <t>Progetto definitivo</t>
  </si>
  <si>
    <t>Progettazione esecutiva</t>
  </si>
  <si>
    <t>Direzione lavori</t>
  </si>
  <si>
    <t>Importi con sconto e spese</t>
  </si>
  <si>
    <t>Beträge mit Skonto u. Spesen</t>
  </si>
  <si>
    <t>scegliere le opzioni</t>
  </si>
  <si>
    <t>inserire valori</t>
  </si>
  <si>
    <t>fattore delle spese calcolate</t>
  </si>
  <si>
    <t>Calcolo dell'onorario per prestazioni di progettazione architettonica nell'edilizia privata</t>
  </si>
  <si>
    <t>al massimo 25%</t>
  </si>
  <si>
    <t>max. 25%</t>
  </si>
  <si>
    <t>Nome del progetto - Projekttitel</t>
  </si>
  <si>
    <t>Nome committenza - Name Auftraggeber</t>
  </si>
  <si>
    <t>€    x</t>
  </si>
  <si>
    <t>€       x</t>
  </si>
  <si>
    <t>Dr. Arch.
Max Mustermann
Via Portici 1
39100 Bolzano</t>
  </si>
  <si>
    <t>Die unter Buchstabe b) genannten Gebäude, wenn sie von größerer Bedeutung sind, Wohnhäuser und gewerbliche Bauten, einfache Villen, Badeanstalten und Bauten für sportliche Zwecke, wichtige Schulen und Oberschulen u.ä.</t>
  </si>
  <si>
    <t xml:space="preserve">Gli edifici di cui alla lettera b) quando siano di importanza maggiore, edifici di abitazione civile e di commercio, villini semplici, bagni e costruzioni di carattere sportivo, scuole importanti ed istituti superiori e simili. </t>
  </si>
  <si>
    <t>Paläste und Bügerhäuser, große und kleine herrschaftliche Villen, Gärten, Theater, Kinos, Kirchen, Banken, Hotels, provisorische Gebäude für Gestaltungszwecke, ornamentale Glashäuser und im allgemeinen alle Gebäude von technischer und architektonischer Bedeutung. Industriebauten mit speziellen Eigenschaften und besonderer technischer Bedeutung. Künstlerische Restaurierungen und Teilbauleitpläne.</t>
  </si>
  <si>
    <t>Palazzi e case signorili, ville e villini signorili, giardini, teatri, cinema, chiese, banche, alberghi,  edifici provvisori di carattere decorativo, serre ornamentali, ed in genere tutti gli edifici di rilevante importanza tecnica ed architettonica. Costruzioni industriali con caratteristiche speciali e di peculiare importanza tecnica. Restauri artistici e piani regolatori parziali.</t>
  </si>
  <si>
    <t xml:space="preserve">Außen- oder Innengestaltung und Einrichtung von Gebäuden und Räumlichkeiten. Zeichnung von Möbeln, Kunstwerken aus Metall, Glas usw. Bauten von rein künstlerischem und monumentalem Charakter. Kioske, Pavillons, Brunnen, Altäre, Gedenkstätten, Grabstätten. </t>
  </si>
  <si>
    <t xml:space="preserve">Decorazione esterna o interna ed arredamento di edifici e di ambienti. Disegno di mobili, opere artistiche in metallo in vetro, ecc.. Costruzioni di carattere prettamente artistico e monumentale. Chioschi, padiglioni, fontane, altari, monumenti commemorativi costruzioni funerarie. </t>
  </si>
  <si>
    <t>a1) Progetto definitivo /
Einreichprojekt</t>
  </si>
  <si>
    <t>Honorarberechnung für architektonische Planungsleistungen im privaten Hochbau</t>
  </si>
  <si>
    <t xml:space="preserve">percentuale di aumento su  1.) in caso di incarico parziale </t>
  </si>
  <si>
    <t>ohne Nachlass</t>
  </si>
  <si>
    <t>Beträge mit Nachlass</t>
  </si>
  <si>
    <t xml:space="preserve">senza sconto </t>
  </si>
  <si>
    <t>Prozentuelle Erhöhung auf 1.) bei Teilaufträgen</t>
  </si>
  <si>
    <t>Questa tabella è un supporto puramente indicativo per il calcolo dell'onorario; non vuole e non può avere alcun valore formale o legale.</t>
  </si>
  <si>
    <t xml:space="preserve">importi con sconto </t>
  </si>
</sst>
</file>

<file path=xl/styles.xml><?xml version="1.0" encoding="utf-8"?>
<styleSheet xmlns="http://schemas.openxmlformats.org/spreadsheetml/2006/main">
  <numFmts count="20">
    <numFmt numFmtId="7" formatCode="&quot;€&quot;\ #,##0.00;\-&quot;€&quot;\ #,##0.00"/>
    <numFmt numFmtId="41" formatCode="_-* #,##0_-;\-* #,##0_-;_-* &quot;-&quot;_-;_-@_-"/>
    <numFmt numFmtId="43" formatCode="_-* #,##0.00_-;\-* #,##0.00_-;_-* &quot;-&quot;??_-;_-@_-"/>
    <numFmt numFmtId="164" formatCode="_-* #,##0.00\ &quot;€&quot;_-;\-* #,##0.00\ &quot;€&quot;_-;_-* &quot;-&quot;??\ &quot;€&quot;_-;_-@_-"/>
    <numFmt numFmtId="165" formatCode="_-* #,##0.00\ _€_-;\-* #,##0.00\ _€_-;_-* &quot;-&quot;??\ _€_-;_-@_-"/>
    <numFmt numFmtId="166" formatCode="&quot;€&quot;\ #,##0.00"/>
    <numFmt numFmtId="167" formatCode="0.0000%"/>
    <numFmt numFmtId="168" formatCode="_-* #,##0\ _D_M_-;\-* #,##0\ _D_M_-;_-* &quot;-&quot;\ _D_M_-;_-@_-"/>
    <numFmt numFmtId="169" formatCode="_-* #,##0.00_-;\-* #,##0.00_-;_-* &quot;-&quot;_-;_-@_-"/>
    <numFmt numFmtId="170" formatCode="0.00000%"/>
    <numFmt numFmtId="171" formatCode="_-* #,##0.0000_-;\-* #,##0.0000_-;_-* &quot;-&quot;_-;_-@_-"/>
    <numFmt numFmtId="172" formatCode="_-* #,##0.00000_-;\-* #,##0.00000_-;_-* &quot;-&quot;_-;_-@_-"/>
    <numFmt numFmtId="173" formatCode="_-* #,##0.000000000_-;\-* #,##0.000000000_-;_-* &quot;-&quot;_-;_-@_-"/>
    <numFmt numFmtId="174" formatCode="_-[$€-2]\ * #,##0.00_-;\-[$€-2]\ * #,##0.00_-;_-[$€-2]\ * &quot;-&quot;??_-"/>
    <numFmt numFmtId="175" formatCode="0.0%"/>
    <numFmt numFmtId="176" formatCode="#,##0.00\ &quot;€&quot;"/>
    <numFmt numFmtId="177" formatCode="#,##0.000000"/>
    <numFmt numFmtId="178" formatCode="0.0000000"/>
    <numFmt numFmtId="179" formatCode="#,##0.0000"/>
    <numFmt numFmtId="180" formatCode="0.0000"/>
  </numFmts>
  <fonts count="42">
    <font>
      <sz val="10"/>
      <name val="Arial"/>
    </font>
    <font>
      <sz val="10"/>
      <name val="Arial"/>
      <family val="2"/>
    </font>
    <font>
      <sz val="8"/>
      <name val="Arial"/>
      <family val="2"/>
    </font>
    <font>
      <sz val="8"/>
      <name val="Times New Roman"/>
      <family val="1"/>
    </font>
    <font>
      <i/>
      <sz val="8"/>
      <name val="Arial"/>
      <family val="2"/>
    </font>
    <font>
      <sz val="8"/>
      <name val="Arial"/>
      <family val="2"/>
    </font>
    <font>
      <b/>
      <sz val="10"/>
      <name val="Arial"/>
      <family val="2"/>
    </font>
    <font>
      <b/>
      <sz val="20"/>
      <name val="Arial"/>
      <family val="2"/>
    </font>
    <font>
      <b/>
      <sz val="10"/>
      <name val="Arial"/>
      <family val="2"/>
    </font>
    <font>
      <sz val="10"/>
      <name val="Arial"/>
      <family val="2"/>
    </font>
    <font>
      <b/>
      <i/>
      <sz val="10"/>
      <name val="Arial"/>
      <family val="2"/>
    </font>
    <font>
      <sz val="7"/>
      <name val="Arial"/>
      <family val="2"/>
    </font>
    <font>
      <b/>
      <sz val="8"/>
      <name val="Arial"/>
      <family val="2"/>
    </font>
    <font>
      <i/>
      <sz val="6"/>
      <name val="Arial"/>
      <family val="2"/>
    </font>
    <font>
      <b/>
      <sz val="7"/>
      <name val="Arial"/>
      <family val="2"/>
    </font>
    <font>
      <sz val="8"/>
      <color indexed="8"/>
      <name val="Arial"/>
      <family val="2"/>
    </font>
    <font>
      <sz val="7.5"/>
      <name val="Arial"/>
      <family val="2"/>
    </font>
    <font>
      <sz val="12"/>
      <name val="Arial"/>
      <family val="2"/>
    </font>
    <font>
      <b/>
      <sz val="8"/>
      <color indexed="8"/>
      <name val="Arial"/>
      <family val="2"/>
    </font>
    <font>
      <b/>
      <sz val="18"/>
      <name val="Arial"/>
      <family val="2"/>
    </font>
    <font>
      <sz val="9"/>
      <name val="Times New Roman"/>
      <family val="1"/>
    </font>
    <font>
      <i/>
      <sz val="8"/>
      <name val="Times New Roman"/>
      <family val="1"/>
    </font>
    <font>
      <i/>
      <sz val="9"/>
      <name val="Times New Roman"/>
      <family val="1"/>
    </font>
    <font>
      <b/>
      <sz val="9"/>
      <name val="Times New Roman"/>
      <family val="1"/>
    </font>
    <font>
      <i/>
      <sz val="11"/>
      <name val="Times New Roman"/>
      <family val="1"/>
    </font>
    <font>
      <b/>
      <sz val="12"/>
      <name val="Tahoma"/>
      <family val="2"/>
    </font>
    <font>
      <sz val="10"/>
      <color theme="0"/>
      <name val="Arial"/>
      <family val="2"/>
    </font>
    <font>
      <i/>
      <sz val="10"/>
      <color theme="0"/>
      <name val="Arial"/>
      <family val="2"/>
    </font>
    <font>
      <sz val="8"/>
      <color theme="0"/>
      <name val="Arial"/>
      <family val="2"/>
    </font>
    <font>
      <i/>
      <sz val="8"/>
      <color theme="0"/>
      <name val="Arial"/>
      <family val="2"/>
    </font>
    <font>
      <b/>
      <sz val="10"/>
      <color theme="0"/>
      <name val="Arial"/>
      <family val="2"/>
    </font>
    <font>
      <sz val="9"/>
      <color indexed="81"/>
      <name val="Tahoma"/>
      <family val="2"/>
    </font>
    <font>
      <b/>
      <sz val="9"/>
      <color indexed="81"/>
      <name val="Tahoma"/>
      <family val="2"/>
    </font>
    <font>
      <sz val="9"/>
      <color theme="0"/>
      <name val="Arial"/>
      <family val="2"/>
    </font>
    <font>
      <b/>
      <sz val="9"/>
      <name val="Arial"/>
      <family val="2"/>
    </font>
    <font>
      <sz val="9"/>
      <name val="Arial"/>
      <family val="2"/>
    </font>
    <font>
      <sz val="10"/>
      <name val="Arial"/>
      <family val="2"/>
    </font>
    <font>
      <b/>
      <sz val="9"/>
      <color theme="0"/>
      <name val="Arial"/>
      <family val="2"/>
    </font>
    <font>
      <b/>
      <sz val="8"/>
      <color indexed="81"/>
      <name val="Tahoma"/>
      <family val="2"/>
    </font>
    <font>
      <b/>
      <sz val="8"/>
      <color theme="0"/>
      <name val="Arial"/>
      <family val="2"/>
    </font>
    <font>
      <sz val="10"/>
      <color rgb="FFCC3300"/>
      <name val="Arial"/>
      <family val="2"/>
    </font>
    <font>
      <b/>
      <i/>
      <sz val="8"/>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2"/>
        <bgColor indexed="64"/>
      </patternFill>
    </fill>
    <fill>
      <patternFill patternType="solid">
        <fgColor rgb="FFCC3300"/>
        <bgColor indexed="64"/>
      </patternFill>
    </fill>
    <fill>
      <patternFill patternType="solid">
        <fgColor rgb="FFFFFFCC"/>
        <bgColor indexed="64"/>
      </patternFill>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dotted">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dotted">
        <color indexed="64"/>
      </top>
      <bottom style="dotted">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bottom style="medium">
        <color indexed="64"/>
      </bottom>
      <diagonal/>
    </border>
    <border>
      <left/>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thin">
        <color indexed="64"/>
      </bottom>
      <diagonal/>
    </border>
    <border>
      <left/>
      <right style="medium">
        <color indexed="64"/>
      </right>
      <top style="dotted">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8">
    <xf numFmtId="0" fontId="0" fillId="0" borderId="0"/>
    <xf numFmtId="41" fontId="1" fillId="0" borderId="0" applyFont="0" applyFill="0" applyBorder="0" applyAlignment="0" applyProtection="0"/>
    <xf numFmtId="9" fontId="1" fillId="0" borderId="0" applyFont="0" applyFill="0" applyBorder="0" applyAlignment="0" applyProtection="0"/>
    <xf numFmtId="0" fontId="1" fillId="0" borderId="0"/>
    <xf numFmtId="168" fontId="1" fillId="0" borderId="0" applyFont="0" applyFill="0" applyBorder="0" applyAlignment="0" applyProtection="0"/>
    <xf numFmtId="174" fontId="1" fillId="0" borderId="0" applyFont="0" applyFill="0" applyBorder="0" applyAlignment="0" applyProtection="0"/>
    <xf numFmtId="165" fontId="36" fillId="0" borderId="0" applyFont="0" applyFill="0" applyBorder="0" applyAlignment="0" applyProtection="0"/>
    <xf numFmtId="164" fontId="36" fillId="0" borderId="0" applyFont="0" applyFill="0" applyBorder="0" applyAlignment="0" applyProtection="0"/>
  </cellStyleXfs>
  <cellXfs count="503">
    <xf numFmtId="0" fontId="0" fillId="0" borderId="0" xfId="0"/>
    <xf numFmtId="0" fontId="2" fillId="0" borderId="1" xfId="0" applyFont="1" applyBorder="1" applyAlignment="1">
      <alignment horizontal="center" wrapText="1"/>
    </xf>
    <xf numFmtId="0" fontId="2" fillId="0" borderId="2" xfId="0" applyFont="1" applyBorder="1" applyAlignment="1">
      <alignment horizontal="center" wrapText="1"/>
    </xf>
    <xf numFmtId="0" fontId="0" fillId="0" borderId="0" xfId="0" applyBorder="1"/>
    <xf numFmtId="0" fontId="2" fillId="0" borderId="0" xfId="0" applyFont="1" applyBorder="1" applyAlignment="1">
      <alignment horizontal="center" wrapText="1"/>
    </xf>
    <xf numFmtId="0" fontId="3" fillId="0" borderId="0" xfId="0" applyFont="1" applyBorder="1" applyAlignment="1">
      <alignment vertical="center" wrapText="1"/>
    </xf>
    <xf numFmtId="0" fontId="4" fillId="0" borderId="0" xfId="0" applyFont="1" applyBorder="1" applyAlignment="1">
      <alignment horizontal="justify" wrapText="1"/>
    </xf>
    <xf numFmtId="0" fontId="1" fillId="0" borderId="0" xfId="0" applyFont="1"/>
    <xf numFmtId="0" fontId="8" fillId="0" borderId="0" xfId="0" applyFont="1"/>
    <xf numFmtId="0" fontId="9" fillId="0" borderId="0" xfId="0" applyFont="1"/>
    <xf numFmtId="0" fontId="6" fillId="0" borderId="0" xfId="0" applyFont="1"/>
    <xf numFmtId="0" fontId="2" fillId="2" borderId="4" xfId="0" applyFont="1" applyFill="1" applyBorder="1" applyAlignment="1">
      <alignment wrapText="1"/>
    </xf>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wrapText="1"/>
    </xf>
    <xf numFmtId="0" fontId="2" fillId="2" borderId="4" xfId="0" applyFont="1" applyFill="1" applyBorder="1" applyAlignment="1">
      <alignment vertical="top" wrapText="1"/>
    </xf>
    <xf numFmtId="0" fontId="2" fillId="2" borderId="4" xfId="0" applyFont="1" applyFill="1" applyBorder="1" applyAlignment="1">
      <alignment horizontal="justify" vertical="top" wrapText="1"/>
    </xf>
    <xf numFmtId="0" fontId="2" fillId="2" borderId="4" xfId="0" applyFont="1" applyFill="1" applyBorder="1" applyAlignment="1">
      <alignment horizontal="justify" wrapText="1"/>
    </xf>
    <xf numFmtId="0" fontId="2" fillId="3" borderId="4" xfId="0" applyFont="1" applyFill="1" applyBorder="1" applyAlignment="1">
      <alignment horizontal="justify" wrapText="1"/>
    </xf>
    <xf numFmtId="0" fontId="2" fillId="3" borderId="4" xfId="0" applyFont="1" applyFill="1" applyBorder="1" applyAlignment="1">
      <alignment horizontal="justify" vertical="top"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justify" wrapText="1"/>
    </xf>
    <xf numFmtId="0" fontId="2" fillId="2" borderId="5" xfId="0" applyFont="1" applyFill="1" applyBorder="1" applyAlignment="1">
      <alignment vertical="top" wrapText="1"/>
    </xf>
    <xf numFmtId="0" fontId="2" fillId="2" borderId="2" xfId="0" applyFont="1" applyFill="1" applyBorder="1" applyAlignment="1">
      <alignment horizontal="justify" vertical="top" wrapText="1"/>
    </xf>
    <xf numFmtId="0" fontId="2" fillId="0" borderId="0" xfId="0" applyFont="1"/>
    <xf numFmtId="0" fontId="11" fillId="0" borderId="0" xfId="0" applyFont="1" applyBorder="1" applyProtection="1">
      <protection hidden="1"/>
    </xf>
    <xf numFmtId="0" fontId="12" fillId="0" borderId="0" xfId="0" applyFont="1"/>
    <xf numFmtId="0" fontId="13" fillId="0" borderId="0" xfId="0" applyFont="1" applyAlignment="1">
      <alignment horizontal="right"/>
    </xf>
    <xf numFmtId="0" fontId="11" fillId="0" borderId="0" xfId="0" applyFont="1" applyFill="1" applyBorder="1" applyProtection="1">
      <protection hidden="1"/>
    </xf>
    <xf numFmtId="0" fontId="11" fillId="0" borderId="0" xfId="0" applyFont="1"/>
    <xf numFmtId="0" fontId="0" fillId="0" borderId="0" xfId="0" applyFill="1"/>
    <xf numFmtId="0" fontId="2" fillId="0" borderId="6" xfId="0" applyFont="1" applyBorder="1"/>
    <xf numFmtId="0" fontId="2" fillId="0" borderId="0" xfId="0" applyFont="1" applyBorder="1"/>
    <xf numFmtId="0" fontId="0" fillId="0" borderId="14" xfId="0" applyFill="1" applyBorder="1"/>
    <xf numFmtId="166" fontId="6" fillId="0" borderId="14" xfId="0" applyNumberFormat="1" applyFont="1" applyFill="1" applyBorder="1" applyAlignment="1">
      <alignment horizontal="center" vertical="center"/>
    </xf>
    <xf numFmtId="0" fontId="2" fillId="0" borderId="14" xfId="0" applyFont="1" applyBorder="1"/>
    <xf numFmtId="0" fontId="2" fillId="0" borderId="14" xfId="0" applyFont="1" applyFill="1" applyBorder="1" applyAlignment="1">
      <alignment horizontal="right"/>
    </xf>
    <xf numFmtId="0" fontId="2" fillId="0" borderId="10" xfId="0" applyFont="1" applyBorder="1"/>
    <xf numFmtId="0" fontId="2" fillId="0" borderId="13" xfId="0" applyFont="1" applyBorder="1"/>
    <xf numFmtId="0" fontId="0" fillId="0" borderId="12" xfId="0" applyBorder="1"/>
    <xf numFmtId="0" fontId="6" fillId="0" borderId="12" xfId="0" applyFont="1" applyBorder="1"/>
    <xf numFmtId="0" fontId="2" fillId="0" borderId="12" xfId="0" applyFont="1" applyBorder="1"/>
    <xf numFmtId="0" fontId="0" fillId="0" borderId="10" xfId="0" applyFill="1" applyBorder="1"/>
    <xf numFmtId="0" fontId="0" fillId="0" borderId="3" xfId="0" applyBorder="1"/>
    <xf numFmtId="0" fontId="2" fillId="0" borderId="3" xfId="0" applyFont="1" applyBorder="1"/>
    <xf numFmtId="0" fontId="0" fillId="0" borderId="14" xfId="0" applyBorder="1"/>
    <xf numFmtId="0" fontId="0" fillId="0" borderId="11" xfId="0" applyBorder="1"/>
    <xf numFmtId="0" fontId="6" fillId="0" borderId="10" xfId="0" applyFont="1" applyFill="1" applyBorder="1"/>
    <xf numFmtId="0" fontId="9" fillId="0" borderId="0" xfId="0" applyFont="1" applyBorder="1"/>
    <xf numFmtId="0" fontId="9" fillId="0" borderId="0" xfId="0" applyFont="1" applyBorder="1" applyAlignment="1">
      <alignment horizontal="center"/>
    </xf>
    <xf numFmtId="0" fontId="11" fillId="0" borderId="0" xfId="0" applyFont="1" applyBorder="1"/>
    <xf numFmtId="0" fontId="14" fillId="0" borderId="0" xfId="0" applyFont="1" applyBorder="1"/>
    <xf numFmtId="9" fontId="0" fillId="0" borderId="0" xfId="0" applyNumberFormat="1" applyBorder="1" applyAlignment="1">
      <alignment horizontal="center"/>
    </xf>
    <xf numFmtId="0" fontId="12" fillId="0" borderId="10" xfId="0" applyFont="1" applyBorder="1"/>
    <xf numFmtId="0" fontId="6" fillId="0" borderId="13" xfId="0" applyFont="1" applyFill="1" applyBorder="1"/>
    <xf numFmtId="0" fontId="0" fillId="0" borderId="6" xfId="0" applyFill="1" applyBorder="1"/>
    <xf numFmtId="166" fontId="6" fillId="0" borderId="6" xfId="0" applyNumberFormat="1" applyFont="1" applyFill="1" applyBorder="1" applyAlignment="1">
      <alignment horizontal="center" vertical="center"/>
    </xf>
    <xf numFmtId="14" fontId="0" fillId="0" borderId="6" xfId="0" applyNumberFormat="1" applyFill="1" applyBorder="1" applyAlignment="1">
      <alignment horizontal="center" vertical="top"/>
    </xf>
    <xf numFmtId="0" fontId="0" fillId="0" borderId="4" xfId="0" applyFill="1" applyBorder="1" applyAlignment="1">
      <alignment horizontal="center" vertical="top"/>
    </xf>
    <xf numFmtId="0" fontId="2" fillId="3" borderId="1" xfId="0" applyFont="1" applyFill="1" applyBorder="1" applyAlignment="1">
      <alignment horizontal="justify" vertical="top" wrapText="1"/>
    </xf>
    <xf numFmtId="0" fontId="0" fillId="0" borderId="0" xfId="0" applyAlignment="1">
      <alignment vertical="center"/>
    </xf>
    <xf numFmtId="0" fontId="9" fillId="0" borderId="0" xfId="0" applyFont="1" applyAlignment="1">
      <alignment vertical="center"/>
    </xf>
    <xf numFmtId="0" fontId="0" fillId="0" borderId="0" xfId="0" applyBorder="1" applyAlignment="1">
      <alignment vertical="center"/>
    </xf>
    <xf numFmtId="0" fontId="0" fillId="0" borderId="0" xfId="0" applyAlignment="1">
      <alignment horizontal="left" vertical="center"/>
    </xf>
    <xf numFmtId="166" fontId="0" fillId="0" borderId="0" xfId="0" applyNumberFormat="1"/>
    <xf numFmtId="0" fontId="2" fillId="0" borderId="3" xfId="0" applyFont="1" applyBorder="1" applyAlignment="1"/>
    <xf numFmtId="0" fontId="9" fillId="0" borderId="0" xfId="0" applyFont="1" applyAlignment="1">
      <alignment horizontal="left"/>
    </xf>
    <xf numFmtId="41" fontId="9" fillId="0" borderId="0" xfId="1" applyFont="1"/>
    <xf numFmtId="0" fontId="6" fillId="0" borderId="0" xfId="0" applyFont="1" applyAlignment="1">
      <alignment horizontal="left"/>
    </xf>
    <xf numFmtId="0" fontId="1" fillId="0" borderId="0" xfId="3"/>
    <xf numFmtId="0" fontId="1" fillId="0" borderId="0" xfId="3" applyFont="1"/>
    <xf numFmtId="41" fontId="2" fillId="0" borderId="0" xfId="1" applyFont="1"/>
    <xf numFmtId="169" fontId="2" fillId="0" borderId="0" xfId="1" applyNumberFormat="1" applyFont="1"/>
    <xf numFmtId="170" fontId="2" fillId="0" borderId="0" xfId="3" applyNumberFormat="1" applyFont="1"/>
    <xf numFmtId="0" fontId="2" fillId="0" borderId="0" xfId="3" applyFont="1"/>
    <xf numFmtId="10" fontId="2" fillId="0" borderId="0" xfId="2" applyNumberFormat="1" applyFont="1"/>
    <xf numFmtId="41" fontId="15" fillId="0" borderId="0" xfId="1" applyFont="1" applyFill="1" applyBorder="1" applyAlignment="1" applyProtection="1">
      <alignment horizontal="center"/>
    </xf>
    <xf numFmtId="171" fontId="15" fillId="0" borderId="0" xfId="1" applyNumberFormat="1" applyFont="1" applyFill="1" applyBorder="1" applyAlignment="1" applyProtection="1">
      <alignment horizontal="center"/>
    </xf>
    <xf numFmtId="41" fontId="15" fillId="0" borderId="0" xfId="1" applyFont="1" applyFill="1" applyBorder="1" applyAlignment="1" applyProtection="1">
      <alignment horizontal="right"/>
    </xf>
    <xf numFmtId="0" fontId="15" fillId="0" borderId="0" xfId="3" applyFont="1" applyFill="1" applyBorder="1" applyAlignment="1" applyProtection="1">
      <alignment horizontal="center"/>
    </xf>
    <xf numFmtId="172" fontId="15" fillId="0" borderId="0" xfId="1" applyNumberFormat="1" applyFont="1" applyFill="1" applyBorder="1" applyAlignment="1" applyProtection="1">
      <alignment horizontal="center"/>
    </xf>
    <xf numFmtId="171" fontId="15" fillId="0" borderId="0" xfId="2" applyNumberFormat="1" applyFont="1" applyFill="1" applyBorder="1" applyAlignment="1" applyProtection="1">
      <alignment horizontal="right"/>
    </xf>
    <xf numFmtId="171" fontId="15" fillId="0" borderId="0" xfId="3" applyNumberFormat="1" applyFont="1" applyFill="1" applyBorder="1" applyAlignment="1" applyProtection="1">
      <alignment horizontal="center"/>
    </xf>
    <xf numFmtId="172" fontId="2" fillId="0" borderId="0" xfId="1" applyNumberFormat="1" applyFont="1"/>
    <xf numFmtId="0" fontId="6" fillId="0" borderId="0" xfId="3" applyFont="1" applyAlignment="1">
      <alignment horizontal="center"/>
    </xf>
    <xf numFmtId="171" fontId="15" fillId="0" borderId="0" xfId="1" applyNumberFormat="1" applyFont="1" applyFill="1" applyBorder="1" applyAlignment="1" applyProtection="1">
      <alignment horizontal="left"/>
    </xf>
    <xf numFmtId="41" fontId="15" fillId="0" borderId="0" xfId="1" applyFont="1" applyFill="1" applyBorder="1" applyAlignment="1" applyProtection="1">
      <alignment horizontal="right" wrapText="1"/>
    </xf>
    <xf numFmtId="171" fontId="18" fillId="0" borderId="0" xfId="2" applyNumberFormat="1" applyFont="1" applyFill="1" applyBorder="1" applyAlignment="1" applyProtection="1">
      <alignment horizontal="right"/>
    </xf>
    <xf numFmtId="41" fontId="18" fillId="0" borderId="0" xfId="1" applyFont="1" applyFill="1" applyBorder="1" applyAlignment="1" applyProtection="1">
      <alignment horizontal="right"/>
    </xf>
    <xf numFmtId="173" fontId="2" fillId="0" borderId="0" xfId="1" applyNumberFormat="1" applyFont="1"/>
    <xf numFmtId="0" fontId="6" fillId="0" borderId="0" xfId="3" applyFont="1" applyAlignment="1">
      <alignment horizontal="left"/>
    </xf>
    <xf numFmtId="0" fontId="17" fillId="0" borderId="0" xfId="3" applyFont="1" applyAlignment="1">
      <alignment horizontal="center"/>
    </xf>
    <xf numFmtId="0" fontId="7" fillId="0" borderId="0" xfId="3" applyFont="1" applyAlignment="1">
      <alignment horizontal="center"/>
    </xf>
    <xf numFmtId="175" fontId="2" fillId="0" borderId="0" xfId="1" applyNumberFormat="1" applyFont="1"/>
    <xf numFmtId="175" fontId="2" fillId="0" borderId="0" xfId="1" applyNumberFormat="1" applyFont="1" applyAlignment="1">
      <alignment horizontal="center"/>
    </xf>
    <xf numFmtId="169" fontId="2" fillId="0" borderId="0" xfId="1" applyNumberFormat="1" applyFont="1" applyAlignment="1">
      <alignment horizontal="right"/>
    </xf>
    <xf numFmtId="169" fontId="2" fillId="0" borderId="0" xfId="1" quotePrefix="1" applyNumberFormat="1" applyFont="1" applyAlignment="1">
      <alignment horizontal="right"/>
    </xf>
    <xf numFmtId="41" fontId="2" fillId="0" borderId="0" xfId="1" applyFont="1" applyAlignment="1">
      <alignment horizontal="center"/>
    </xf>
    <xf numFmtId="41" fontId="2" fillId="0" borderId="0" xfId="1" applyFont="1" applyAlignment="1">
      <alignment horizontal="center" vertical="top" wrapText="1"/>
    </xf>
    <xf numFmtId="169" fontId="2" fillId="0" borderId="0" xfId="1" applyNumberFormat="1" applyFont="1" applyAlignment="1">
      <alignment horizontal="center" vertical="top" wrapText="1"/>
    </xf>
    <xf numFmtId="41" fontId="2" fillId="0" borderId="0" xfId="1" applyFont="1" applyAlignment="1">
      <alignment horizontal="center" vertical="center" wrapText="1"/>
    </xf>
    <xf numFmtId="41" fontId="2" fillId="0" borderId="0" xfId="1" applyFont="1" applyAlignment="1">
      <alignment horizontal="right" vertical="center" wrapText="1"/>
    </xf>
    <xf numFmtId="0" fontId="4" fillId="0" borderId="12" xfId="0" applyFont="1" applyBorder="1"/>
    <xf numFmtId="0" fontId="4" fillId="0" borderId="0" xfId="0" applyFont="1" applyBorder="1"/>
    <xf numFmtId="0" fontId="4" fillId="0" borderId="0" xfId="0" applyFont="1" applyBorder="1" applyAlignment="1">
      <alignment horizontal="right"/>
    </xf>
    <xf numFmtId="0" fontId="4" fillId="0" borderId="0" xfId="0" applyFont="1"/>
    <xf numFmtId="0" fontId="4" fillId="0" borderId="12" xfId="0" applyFont="1" applyBorder="1" applyAlignment="1">
      <alignment horizontal="right"/>
    </xf>
    <xf numFmtId="0" fontId="11" fillId="0" borderId="12" xfId="0" applyFont="1" applyBorder="1" applyProtection="1">
      <protection hidden="1"/>
    </xf>
    <xf numFmtId="0" fontId="11" fillId="0" borderId="21" xfId="0" applyFont="1" applyBorder="1" applyProtection="1">
      <protection hidden="1"/>
    </xf>
    <xf numFmtId="0" fontId="0" fillId="0" borderId="22" xfId="0" applyBorder="1"/>
    <xf numFmtId="0" fontId="11" fillId="0" borderId="22" xfId="0" applyFont="1" applyBorder="1" applyProtection="1">
      <protection hidden="1"/>
    </xf>
    <xf numFmtId="0" fontId="0" fillId="0" borderId="21" xfId="0" applyBorder="1"/>
    <xf numFmtId="0" fontId="1" fillId="0" borderId="0" xfId="0" applyFont="1" applyAlignment="1">
      <alignment vertical="center"/>
    </xf>
    <xf numFmtId="0" fontId="16" fillId="0" borderId="0" xfId="0" applyFont="1"/>
    <xf numFmtId="0" fontId="9" fillId="0" borderId="0" xfId="0" applyFont="1" applyFill="1" applyAlignment="1">
      <alignment vertical="center"/>
    </xf>
    <xf numFmtId="0" fontId="5"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justify" wrapText="1"/>
    </xf>
    <xf numFmtId="0" fontId="2" fillId="0" borderId="0" xfId="0" applyFont="1" applyFill="1" applyBorder="1" applyAlignment="1">
      <alignment vertical="center"/>
    </xf>
    <xf numFmtId="0" fontId="20" fillId="0" borderId="0" xfId="0" applyFont="1" applyAlignment="1">
      <alignment horizontal="justify" vertical="top" wrapText="1"/>
    </xf>
    <xf numFmtId="0" fontId="20" fillId="0" borderId="23" xfId="0" applyFont="1" applyBorder="1" applyAlignment="1">
      <alignment horizontal="center" vertical="top" wrapText="1"/>
    </xf>
    <xf numFmtId="0" fontId="20" fillId="0" borderId="25" xfId="0" applyFont="1" applyBorder="1" applyAlignment="1">
      <alignment horizontal="center" vertical="top" wrapText="1"/>
    </xf>
    <xf numFmtId="0" fontId="21" fillId="0" borderId="25" xfId="0" applyFont="1" applyBorder="1" applyAlignment="1">
      <alignment horizontal="center" vertical="top" wrapText="1"/>
    </xf>
    <xf numFmtId="0" fontId="20" fillId="0" borderId="29" xfId="0" applyFont="1" applyBorder="1" applyAlignment="1">
      <alignment horizontal="center" vertical="top" wrapText="1"/>
    </xf>
    <xf numFmtId="0" fontId="22" fillId="0" borderId="30" xfId="0" applyFont="1" applyBorder="1" applyAlignment="1">
      <alignment horizontal="center" vertical="top" wrapText="1"/>
    </xf>
    <xf numFmtId="0" fontId="20" fillId="0" borderId="28" xfId="0" applyFont="1" applyBorder="1" applyAlignment="1">
      <alignment vertical="top" wrapText="1"/>
    </xf>
    <xf numFmtId="0" fontId="20" fillId="0" borderId="25" xfId="0" applyFont="1" applyBorder="1" applyAlignment="1">
      <alignment vertical="top" wrapText="1"/>
    </xf>
    <xf numFmtId="0" fontId="20" fillId="0" borderId="26" xfId="0" applyFont="1" applyBorder="1" applyAlignment="1">
      <alignment horizontal="justify" vertical="top" wrapText="1"/>
    </xf>
    <xf numFmtId="0" fontId="20" fillId="0" borderId="23" xfId="0" applyFont="1" applyBorder="1" applyAlignment="1">
      <alignment vertical="top" wrapText="1"/>
    </xf>
    <xf numFmtId="0" fontId="0" fillId="0" borderId="0" xfId="0" applyAlignment="1"/>
    <xf numFmtId="2" fontId="20" fillId="0" borderId="29" xfId="0" applyNumberFormat="1" applyFont="1" applyBorder="1" applyAlignment="1">
      <alignment horizontal="center" vertical="top" wrapText="1"/>
    </xf>
    <xf numFmtId="2" fontId="20" fillId="0" borderId="30" xfId="0" applyNumberFormat="1" applyFont="1" applyBorder="1" applyAlignment="1">
      <alignment horizontal="center" vertical="top" wrapText="1"/>
    </xf>
    <xf numFmtId="0" fontId="0" fillId="0" borderId="0" xfId="0" applyAlignment="1">
      <alignment horizontal="right"/>
    </xf>
    <xf numFmtId="41" fontId="2" fillId="0" borderId="0" xfId="1" applyFont="1" applyAlignment="1">
      <alignment horizontal="right"/>
    </xf>
    <xf numFmtId="0" fontId="15" fillId="0" borderId="0" xfId="3" applyFont="1" applyFill="1" applyBorder="1" applyAlignment="1" applyProtection="1">
      <alignment horizontal="right"/>
    </xf>
    <xf numFmtId="0" fontId="23" fillId="0" borderId="30" xfId="0" applyFont="1" applyBorder="1" applyAlignment="1">
      <alignment horizontal="center" vertical="top" wrapText="1"/>
    </xf>
    <xf numFmtId="0" fontId="23" fillId="0" borderId="32" xfId="0" applyFont="1" applyBorder="1" applyAlignment="1">
      <alignment horizontal="center" vertical="top" wrapText="1"/>
    </xf>
    <xf numFmtId="0" fontId="23" fillId="0" borderId="33" xfId="0" applyFont="1" applyBorder="1" applyAlignment="1">
      <alignment horizontal="center" vertical="top" wrapText="1"/>
    </xf>
    <xf numFmtId="0" fontId="23" fillId="0" borderId="27" xfId="0" applyFont="1" applyBorder="1" applyAlignment="1">
      <alignment horizontal="center" vertical="top" wrapText="1"/>
    </xf>
    <xf numFmtId="3" fontId="20" fillId="0" borderId="33" xfId="0" applyNumberFormat="1" applyFont="1" applyBorder="1" applyAlignment="1">
      <alignment horizontal="right" vertical="top" wrapText="1"/>
    </xf>
    <xf numFmtId="177" fontId="20" fillId="0" borderId="29" xfId="0" applyNumberFormat="1" applyFont="1" applyBorder="1" applyAlignment="1">
      <alignment horizontal="center" vertical="top" wrapText="1"/>
    </xf>
    <xf numFmtId="177" fontId="20" fillId="0" borderId="30" xfId="0" applyNumberFormat="1" applyFont="1" applyBorder="1" applyAlignment="1">
      <alignment horizontal="center" vertical="top" wrapText="1"/>
    </xf>
    <xf numFmtId="0" fontId="25" fillId="0" borderId="0" xfId="0" applyFont="1" applyAlignment="1">
      <alignment horizontal="justify"/>
    </xf>
    <xf numFmtId="4" fontId="20" fillId="0" borderId="33" xfId="0" applyNumberFormat="1" applyFont="1" applyBorder="1" applyAlignment="1">
      <alignment horizontal="right" vertical="top" wrapText="1"/>
    </xf>
    <xf numFmtId="2" fontId="0" fillId="0" borderId="0" xfId="0" applyNumberFormat="1"/>
    <xf numFmtId="169" fontId="15" fillId="0" borderId="0" xfId="1" applyNumberFormat="1" applyFont="1" applyFill="1" applyBorder="1" applyAlignment="1" applyProtection="1">
      <alignment horizontal="center"/>
    </xf>
    <xf numFmtId="0" fontId="26" fillId="0" borderId="0" xfId="0" applyFont="1" applyFill="1"/>
    <xf numFmtId="0" fontId="27" fillId="0" borderId="0" xfId="0" applyFont="1" applyFill="1"/>
    <xf numFmtId="0" fontId="28" fillId="0" borderId="0" xfId="0" applyFont="1" applyFill="1"/>
    <xf numFmtId="0" fontId="29" fillId="0" borderId="0" xfId="0" applyFont="1" applyFill="1"/>
    <xf numFmtId="0" fontId="30" fillId="0" borderId="0" xfId="0" applyFont="1" applyFill="1"/>
    <xf numFmtId="1" fontId="0" fillId="0" borderId="0" xfId="0" applyNumberFormat="1"/>
    <xf numFmtId="0" fontId="0" fillId="4" borderId="0" xfId="0" applyFill="1"/>
    <xf numFmtId="166" fontId="0" fillId="0" borderId="0" xfId="0" applyNumberFormat="1" applyBorder="1" applyAlignment="1">
      <alignment horizontal="center"/>
    </xf>
    <xf numFmtId="0" fontId="6" fillId="0" borderId="0" xfId="0" applyFont="1" applyBorder="1" applyAlignment="1">
      <alignment horizontal="right"/>
    </xf>
    <xf numFmtId="0" fontId="0" fillId="0" borderId="0" xfId="0" applyBorder="1" applyAlignment="1"/>
    <xf numFmtId="166" fontId="6" fillId="0" borderId="0" xfId="0" applyNumberFormat="1" applyFont="1" applyBorder="1" applyAlignment="1">
      <alignment horizontal="left"/>
    </xf>
    <xf numFmtId="0" fontId="6" fillId="0" borderId="0" xfId="0" applyFont="1" applyBorder="1" applyAlignment="1">
      <alignment horizontal="left"/>
    </xf>
    <xf numFmtId="9" fontId="6" fillId="0" borderId="6" xfId="0" applyNumberFormat="1" applyFont="1" applyBorder="1" applyAlignment="1">
      <alignment horizontal="center" vertical="center"/>
    </xf>
    <xf numFmtId="0" fontId="6" fillId="0" borderId="0" xfId="0" applyFont="1" applyAlignment="1">
      <alignment horizontal="center"/>
    </xf>
    <xf numFmtId="0" fontId="23" fillId="0" borderId="19" xfId="0" applyFont="1" applyBorder="1" applyAlignment="1">
      <alignment horizontal="center" vertical="top" wrapText="1"/>
    </xf>
    <xf numFmtId="0" fontId="7" fillId="0" borderId="0" xfId="0" applyFont="1" applyAlignment="1">
      <alignment horizontal="center"/>
    </xf>
    <xf numFmtId="0" fontId="20" fillId="0" borderId="27" xfId="0" applyFont="1" applyBorder="1" applyAlignment="1">
      <alignment horizontal="center" vertical="top" wrapText="1"/>
    </xf>
    <xf numFmtId="0" fontId="7" fillId="0" borderId="0" xfId="0" applyFont="1" applyAlignment="1">
      <alignment horizontal="center" wrapText="1"/>
    </xf>
    <xf numFmtId="9" fontId="6" fillId="0" borderId="0" xfId="0" applyNumberFormat="1" applyFont="1" applyBorder="1" applyAlignment="1">
      <alignment horizontal="center" vertical="center"/>
    </xf>
    <xf numFmtId="166" fontId="6" fillId="0" borderId="0" xfId="0" applyNumberFormat="1" applyFont="1" applyBorder="1" applyAlignment="1">
      <alignment horizontal="right"/>
    </xf>
    <xf numFmtId="0" fontId="6" fillId="0" borderId="0" xfId="0" applyFont="1" applyBorder="1" applyAlignment="1">
      <alignment horizontal="right"/>
    </xf>
    <xf numFmtId="0" fontId="2" fillId="0" borderId="3" xfId="0" applyFont="1" applyBorder="1" applyAlignment="1">
      <alignment horizontal="right"/>
    </xf>
    <xf numFmtId="43" fontId="15" fillId="0" borderId="0" xfId="3" applyNumberFormat="1" applyFont="1" applyFill="1" applyBorder="1" applyAlignment="1" applyProtection="1">
      <alignment horizontal="center"/>
    </xf>
    <xf numFmtId="0" fontId="2" fillId="0" borderId="0" xfId="0" applyFont="1" applyBorder="1" applyAlignment="1">
      <alignment horizontal="right"/>
    </xf>
    <xf numFmtId="0" fontId="0" fillId="0" borderId="0" xfId="0" applyProtection="1">
      <protection locked="0"/>
    </xf>
    <xf numFmtId="0" fontId="9" fillId="0" borderId="0" xfId="0" applyFont="1" applyAlignment="1" applyProtection="1">
      <alignment vertical="center" wrapText="1"/>
      <protection locked="0"/>
    </xf>
    <xf numFmtId="0" fontId="14" fillId="0" borderId="0" xfId="0" applyFont="1" applyBorder="1" applyAlignment="1">
      <alignment horizontal="right"/>
    </xf>
    <xf numFmtId="0" fontId="33" fillId="0" borderId="0" xfId="0" applyFont="1" applyFill="1"/>
    <xf numFmtId="0" fontId="34" fillId="0" borderId="0" xfId="0" applyFont="1"/>
    <xf numFmtId="0" fontId="35" fillId="0" borderId="0" xfId="0" applyFont="1"/>
    <xf numFmtId="0" fontId="0" fillId="5" borderId="15" xfId="0" applyFill="1" applyBorder="1" applyAlignment="1"/>
    <xf numFmtId="166" fontId="6" fillId="5" borderId="16" xfId="0" applyNumberFormat="1" applyFont="1" applyFill="1" applyBorder="1" applyAlignment="1">
      <alignment horizontal="left"/>
    </xf>
    <xf numFmtId="166" fontId="0" fillId="5" borderId="16" xfId="0" applyNumberFormat="1" applyFill="1" applyBorder="1" applyAlignment="1">
      <alignment horizontal="center"/>
    </xf>
    <xf numFmtId="0" fontId="6" fillId="5" borderId="16" xfId="0" applyFont="1" applyFill="1" applyBorder="1" applyAlignment="1">
      <alignment horizontal="left"/>
    </xf>
    <xf numFmtId="9" fontId="0" fillId="5" borderId="16" xfId="0" applyNumberFormat="1" applyFill="1" applyBorder="1" applyAlignment="1">
      <alignment horizontal="center"/>
    </xf>
    <xf numFmtId="0" fontId="9" fillId="5" borderId="16" xfId="0" applyFont="1" applyFill="1" applyBorder="1" applyAlignment="1">
      <alignment horizontal="center"/>
    </xf>
    <xf numFmtId="0" fontId="0" fillId="5" borderId="16" xfId="0" applyFill="1" applyBorder="1"/>
    <xf numFmtId="0" fontId="0" fillId="5" borderId="17" xfId="0" applyFill="1" applyBorder="1"/>
    <xf numFmtId="0" fontId="34" fillId="0" borderId="12" xfId="0" applyFont="1" applyBorder="1"/>
    <xf numFmtId="0" fontId="34" fillId="0" borderId="0" xfId="0" applyFont="1" applyBorder="1"/>
    <xf numFmtId="0" fontId="35" fillId="0" borderId="0" xfId="0" applyFont="1" applyBorder="1"/>
    <xf numFmtId="0" fontId="34" fillId="0" borderId="3" xfId="0" applyFont="1" applyBorder="1" applyAlignment="1">
      <alignment horizontal="right"/>
    </xf>
    <xf numFmtId="166" fontId="35" fillId="0" borderId="0" xfId="0" applyNumberFormat="1" applyFont="1"/>
    <xf numFmtId="0" fontId="34" fillId="0" borderId="10" xfId="0" applyFont="1" applyBorder="1"/>
    <xf numFmtId="0" fontId="34" fillId="0" borderId="14" xfId="0" applyFont="1" applyBorder="1"/>
    <xf numFmtId="0" fontId="24" fillId="0" borderId="16" xfId="0" applyFont="1" applyBorder="1" applyAlignment="1">
      <alignment vertical="top" wrapText="1"/>
    </xf>
    <xf numFmtId="0" fontId="24" fillId="0" borderId="19" xfId="0" applyFont="1" applyBorder="1" applyAlignment="1">
      <alignment vertical="top" wrapText="1"/>
    </xf>
    <xf numFmtId="0" fontId="24" fillId="0" borderId="15" xfId="0" applyFont="1" applyBorder="1" applyAlignment="1">
      <alignment vertical="top"/>
    </xf>
    <xf numFmtId="0" fontId="6" fillId="0" borderId="0" xfId="3" applyFont="1" applyAlignment="1">
      <alignment vertical="center"/>
    </xf>
    <xf numFmtId="0" fontId="2" fillId="0" borderId="11" xfId="0" applyFont="1" applyFill="1" applyBorder="1" applyAlignment="1">
      <alignment horizontal="right" vertical="top"/>
    </xf>
    <xf numFmtId="0" fontId="0" fillId="0" borderId="0" xfId="0" applyBorder="1" applyAlignment="1">
      <alignment horizontal="left" vertical="center"/>
    </xf>
    <xf numFmtId="0" fontId="2" fillId="2" borderId="7" xfId="0" applyFont="1" applyFill="1" applyBorder="1" applyAlignment="1">
      <alignment horizontal="center" wrapText="1"/>
    </xf>
    <xf numFmtId="0" fontId="9" fillId="0" borderId="0" xfId="0" applyFont="1" applyBorder="1" applyAlignment="1">
      <alignment vertical="center"/>
    </xf>
    <xf numFmtId="0" fontId="2" fillId="3" borderId="0" xfId="0" applyFont="1" applyFill="1" applyBorder="1" applyAlignment="1">
      <alignment horizontal="center" vertical="center" wrapText="1"/>
    </xf>
    <xf numFmtId="0" fontId="2" fillId="3" borderId="3" xfId="0" applyFont="1" applyFill="1" applyBorder="1" applyAlignment="1">
      <alignment horizontal="justify" vertical="top" wrapText="1"/>
    </xf>
    <xf numFmtId="0" fontId="2" fillId="3" borderId="6" xfId="0" applyFont="1" applyFill="1" applyBorder="1" applyAlignment="1">
      <alignment horizontal="center" vertical="center" wrapText="1"/>
    </xf>
    <xf numFmtId="0" fontId="34" fillId="0" borderId="23" xfId="0" applyFont="1" applyBorder="1"/>
    <xf numFmtId="0" fontId="34" fillId="0" borderId="24" xfId="0" applyFont="1" applyBorder="1"/>
    <xf numFmtId="0" fontId="34" fillId="0" borderId="35" xfId="0" applyFont="1" applyBorder="1"/>
    <xf numFmtId="0" fontId="4" fillId="0" borderId="28" xfId="0" applyFont="1" applyBorder="1"/>
    <xf numFmtId="0" fontId="4" fillId="0" borderId="29" xfId="0" applyFont="1" applyBorder="1"/>
    <xf numFmtId="0" fontId="0" fillId="0" borderId="25" xfId="0" applyBorder="1"/>
    <xf numFmtId="0" fontId="0" fillId="0" borderId="26" xfId="0" applyBorder="1"/>
    <xf numFmtId="0" fontId="0" fillId="0" borderId="37" xfId="0" applyBorder="1"/>
    <xf numFmtId="0" fontId="35" fillId="0" borderId="24" xfId="0" applyFont="1" applyBorder="1"/>
    <xf numFmtId="0" fontId="34" fillId="0" borderId="35" xfId="0" applyFont="1" applyBorder="1" applyAlignment="1">
      <alignment horizontal="right"/>
    </xf>
    <xf numFmtId="0" fontId="34" fillId="0" borderId="24" xfId="0" applyFont="1" applyBorder="1" applyAlignment="1">
      <alignment horizontal="right"/>
    </xf>
    <xf numFmtId="0" fontId="35" fillId="0" borderId="35" xfId="0" applyFont="1" applyBorder="1"/>
    <xf numFmtId="0" fontId="35" fillId="0" borderId="31" xfId="0" applyFont="1" applyBorder="1"/>
    <xf numFmtId="0" fontId="0" fillId="0" borderId="28" xfId="0" applyBorder="1"/>
    <xf numFmtId="0" fontId="34" fillId="0" borderId="39" xfId="0" applyFont="1" applyBorder="1"/>
    <xf numFmtId="0" fontId="6" fillId="0" borderId="41" xfId="0" applyFont="1" applyBorder="1"/>
    <xf numFmtId="0" fontId="11" fillId="0" borderId="42" xfId="0" applyFont="1" applyBorder="1"/>
    <xf numFmtId="0" fontId="6" fillId="0" borderId="42" xfId="0" applyFont="1" applyBorder="1"/>
    <xf numFmtId="0" fontId="11" fillId="0" borderId="43" xfId="0" applyFont="1" applyBorder="1"/>
    <xf numFmtId="0" fontId="2" fillId="0" borderId="41" xfId="0" applyFont="1" applyBorder="1"/>
    <xf numFmtId="0" fontId="2" fillId="0" borderId="28" xfId="0" applyFont="1" applyBorder="1"/>
    <xf numFmtId="0" fontId="0" fillId="0" borderId="45" xfId="0" applyBorder="1"/>
    <xf numFmtId="9" fontId="2" fillId="0" borderId="4" xfId="0" applyNumberFormat="1" applyFont="1" applyBorder="1"/>
    <xf numFmtId="0" fontId="0" fillId="0" borderId="0" xfId="0" applyBorder="1" applyProtection="1">
      <protection hidden="1"/>
    </xf>
    <xf numFmtId="0" fontId="0" fillId="0" borderId="29" xfId="0" applyBorder="1" applyProtection="1">
      <protection hidden="1"/>
    </xf>
    <xf numFmtId="0" fontId="4" fillId="0" borderId="0" xfId="0" applyFont="1" applyBorder="1" applyProtection="1">
      <protection hidden="1"/>
    </xf>
    <xf numFmtId="0" fontId="4" fillId="0" borderId="29" xfId="0" applyFont="1" applyBorder="1" applyProtection="1">
      <protection hidden="1"/>
    </xf>
    <xf numFmtId="0" fontId="0" fillId="0" borderId="37" xfId="0" applyBorder="1" applyProtection="1">
      <protection hidden="1"/>
    </xf>
    <xf numFmtId="0" fontId="0" fillId="0" borderId="26" xfId="0" applyBorder="1" applyProtection="1">
      <protection hidden="1"/>
    </xf>
    <xf numFmtId="0" fontId="34" fillId="0" borderId="35" xfId="0" applyFont="1" applyBorder="1" applyProtection="1">
      <protection hidden="1"/>
    </xf>
    <xf numFmtId="0" fontId="34" fillId="0" borderId="39" xfId="0" applyFont="1" applyBorder="1" applyProtection="1">
      <protection hidden="1"/>
    </xf>
    <xf numFmtId="0" fontId="14" fillId="0" borderId="12" xfId="0" applyFont="1" applyBorder="1" applyProtection="1">
      <protection hidden="1"/>
    </xf>
    <xf numFmtId="0" fontId="14" fillId="0" borderId="3" xfId="0" applyFont="1" applyBorder="1" applyProtection="1">
      <protection hidden="1"/>
    </xf>
    <xf numFmtId="0" fontId="0" fillId="0" borderId="12" xfId="0" applyBorder="1" applyProtection="1">
      <protection hidden="1"/>
    </xf>
    <xf numFmtId="0" fontId="0" fillId="0" borderId="3" xfId="0" applyBorder="1" applyProtection="1">
      <protection hidden="1"/>
    </xf>
    <xf numFmtId="0" fontId="2" fillId="0" borderId="12" xfId="0" applyFont="1" applyBorder="1" applyProtection="1">
      <protection hidden="1"/>
    </xf>
    <xf numFmtId="9" fontId="2" fillId="0" borderId="3" xfId="0" applyNumberFormat="1" applyFont="1" applyBorder="1" applyProtection="1">
      <protection hidden="1"/>
    </xf>
    <xf numFmtId="0" fontId="0" fillId="0" borderId="37" xfId="0" applyBorder="1" applyAlignment="1" applyProtection="1">
      <alignment horizontal="right"/>
      <protection hidden="1"/>
    </xf>
    <xf numFmtId="0" fontId="0" fillId="0" borderId="45" xfId="0" applyBorder="1" applyAlignment="1" applyProtection="1">
      <alignment horizontal="right"/>
      <protection hidden="1"/>
    </xf>
    <xf numFmtId="0" fontId="0" fillId="0" borderId="26" xfId="0" applyBorder="1" applyAlignment="1" applyProtection="1">
      <alignment horizontal="right"/>
      <protection hidden="1"/>
    </xf>
    <xf numFmtId="0" fontId="0" fillId="0" borderId="30" xfId="0" applyBorder="1" applyProtection="1">
      <protection hidden="1"/>
    </xf>
    <xf numFmtId="0" fontId="34" fillId="0" borderId="24" xfId="0" applyFont="1" applyBorder="1" applyProtection="1">
      <protection hidden="1"/>
    </xf>
    <xf numFmtId="0" fontId="34" fillId="0" borderId="31" xfId="0" applyFont="1" applyBorder="1" applyProtection="1">
      <protection hidden="1"/>
    </xf>
    <xf numFmtId="0" fontId="2" fillId="0" borderId="0" xfId="0" applyFont="1" applyBorder="1" applyProtection="1">
      <protection hidden="1"/>
    </xf>
    <xf numFmtId="0" fontId="2" fillId="0" borderId="29" xfId="0" applyFont="1" applyBorder="1" applyProtection="1">
      <protection hidden="1"/>
    </xf>
    <xf numFmtId="0" fontId="20" fillId="0" borderId="32" xfId="0" applyFont="1" applyBorder="1" applyAlignment="1">
      <alignment horizontal="center" vertical="top" wrapText="1"/>
    </xf>
    <xf numFmtId="0" fontId="0" fillId="0" borderId="0" xfId="0" applyFill="1" applyBorder="1"/>
    <xf numFmtId="166" fontId="0" fillId="0" borderId="0" xfId="0" applyNumberFormat="1" applyFill="1"/>
    <xf numFmtId="0" fontId="11" fillId="0" borderId="47" xfId="0" applyFont="1" applyBorder="1" applyProtection="1">
      <protection hidden="1"/>
    </xf>
    <xf numFmtId="0" fontId="0" fillId="0" borderId="34" xfId="0" applyBorder="1"/>
    <xf numFmtId="0" fontId="11" fillId="0" borderId="34" xfId="0" applyFont="1" applyBorder="1" applyProtection="1">
      <protection hidden="1"/>
    </xf>
    <xf numFmtId="0" fontId="34" fillId="0" borderId="9" xfId="0" applyFont="1" applyBorder="1"/>
    <xf numFmtId="0" fontId="0" fillId="0" borderId="20" xfId="0" applyFill="1" applyBorder="1"/>
    <xf numFmtId="0" fontId="34" fillId="0" borderId="20" xfId="0" applyFont="1" applyBorder="1"/>
    <xf numFmtId="0" fontId="0" fillId="0" borderId="2" xfId="0" applyFill="1" applyBorder="1"/>
    <xf numFmtId="0" fontId="4" fillId="0" borderId="20" xfId="0" applyFont="1" applyBorder="1"/>
    <xf numFmtId="0" fontId="4" fillId="0" borderId="20" xfId="0" applyFont="1" applyBorder="1" applyAlignment="1">
      <alignment horizontal="right"/>
    </xf>
    <xf numFmtId="0" fontId="4" fillId="0" borderId="2" xfId="0" applyFont="1" applyBorder="1"/>
    <xf numFmtId="0" fontId="11" fillId="0" borderId="52" xfId="0" applyFont="1" applyBorder="1" applyProtection="1">
      <protection hidden="1"/>
    </xf>
    <xf numFmtId="0" fontId="0" fillId="0" borderId="53" xfId="0" applyBorder="1"/>
    <xf numFmtId="0" fontId="11" fillId="0" borderId="53" xfId="0" applyFont="1" applyBorder="1" applyProtection="1">
      <protection hidden="1"/>
    </xf>
    <xf numFmtId="0" fontId="0" fillId="0" borderId="54" xfId="0" applyBorder="1"/>
    <xf numFmtId="0" fontId="0" fillId="0" borderId="47" xfId="0" applyBorder="1"/>
    <xf numFmtId="0" fontId="4" fillId="0" borderId="9" xfId="0" applyFont="1" applyBorder="1"/>
    <xf numFmtId="0" fontId="0" fillId="0" borderId="51" xfId="0" applyBorder="1"/>
    <xf numFmtId="0" fontId="0" fillId="0" borderId="9" xfId="0" applyBorder="1"/>
    <xf numFmtId="166" fontId="9" fillId="0" borderId="20" xfId="0" applyNumberFormat="1" applyFont="1" applyFill="1" applyBorder="1" applyAlignment="1" applyProtection="1">
      <alignment horizontal="right"/>
      <protection hidden="1"/>
    </xf>
    <xf numFmtId="0" fontId="0" fillId="0" borderId="10" xfId="0" applyBorder="1"/>
    <xf numFmtId="0" fontId="0" fillId="0" borderId="14" xfId="0" applyBorder="1" applyProtection="1">
      <protection hidden="1"/>
    </xf>
    <xf numFmtId="0" fontId="0" fillId="0" borderId="59" xfId="0" applyBorder="1" applyProtection="1">
      <protection hidden="1"/>
    </xf>
    <xf numFmtId="0" fontId="9" fillId="0" borderId="29" xfId="0" applyFont="1" applyFill="1" applyBorder="1" applyAlignment="1" applyProtection="1">
      <alignment horizontal="right"/>
      <protection hidden="1"/>
    </xf>
    <xf numFmtId="0" fontId="0" fillId="0" borderId="46" xfId="0" applyBorder="1"/>
    <xf numFmtId="0" fontId="0" fillId="0" borderId="60" xfId="0" applyBorder="1"/>
    <xf numFmtId="0" fontId="0" fillId="0" borderId="4" xfId="0" applyFill="1" applyBorder="1"/>
    <xf numFmtId="0" fontId="0" fillId="0" borderId="13" xfId="0" applyBorder="1"/>
    <xf numFmtId="0" fontId="0" fillId="0" borderId="20" xfId="0" applyBorder="1"/>
    <xf numFmtId="0" fontId="22" fillId="0" borderId="27" xfId="0" applyFont="1" applyBorder="1" applyAlignment="1">
      <alignment horizontal="center" vertical="top" wrapText="1"/>
    </xf>
    <xf numFmtId="2" fontId="0" fillId="0" borderId="0" xfId="0" applyNumberFormat="1" applyFill="1"/>
    <xf numFmtId="166" fontId="9" fillId="0" borderId="6" xfId="0" applyNumberFormat="1" applyFont="1" applyFill="1" applyBorder="1" applyAlignment="1" applyProtection="1">
      <alignment horizontal="right"/>
      <protection hidden="1"/>
    </xf>
    <xf numFmtId="166" fontId="0" fillId="0" borderId="12" xfId="0" applyNumberFormat="1" applyBorder="1" applyAlignment="1" applyProtection="1">
      <protection hidden="1"/>
    </xf>
    <xf numFmtId="0" fontId="0" fillId="0" borderId="3" xfId="0" applyBorder="1" applyAlignment="1" applyProtection="1">
      <protection hidden="1"/>
    </xf>
    <xf numFmtId="0" fontId="37" fillId="0" borderId="24" xfId="0" applyFont="1" applyBorder="1"/>
    <xf numFmtId="176" fontId="0" fillId="0" borderId="0" xfId="0" applyNumberFormat="1"/>
    <xf numFmtId="176" fontId="2" fillId="0" borderId="0" xfId="0" applyNumberFormat="1" applyFont="1" applyBorder="1"/>
    <xf numFmtId="176" fontId="2" fillId="0" borderId="0" xfId="0" applyNumberFormat="1" applyFont="1"/>
    <xf numFmtId="170" fontId="2" fillId="0" borderId="0" xfId="2" applyNumberFormat="1" applyFont="1"/>
    <xf numFmtId="1" fontId="39" fillId="0" borderId="24" xfId="6" applyNumberFormat="1" applyFont="1" applyBorder="1"/>
    <xf numFmtId="0" fontId="26" fillId="0" borderId="0" xfId="0" applyFont="1" applyBorder="1"/>
    <xf numFmtId="1" fontId="28" fillId="0" borderId="0" xfId="0" applyNumberFormat="1" applyFont="1" applyBorder="1"/>
    <xf numFmtId="0" fontId="26" fillId="0" borderId="50" xfId="0" applyFont="1" applyFill="1" applyBorder="1" applyAlignment="1" applyProtection="1">
      <alignment horizontal="center"/>
      <protection locked="0"/>
    </xf>
    <xf numFmtId="0" fontId="26" fillId="0" borderId="49" xfId="0" applyFont="1" applyFill="1" applyBorder="1" applyAlignment="1" applyProtection="1">
      <alignment horizontal="center"/>
      <protection locked="0"/>
    </xf>
    <xf numFmtId="0" fontId="26" fillId="0" borderId="28" xfId="0" applyFont="1" applyFill="1" applyBorder="1"/>
    <xf numFmtId="0" fontId="40" fillId="0" borderId="0" xfId="0" applyFont="1"/>
    <xf numFmtId="0" fontId="40" fillId="6" borderId="36" xfId="0" applyFont="1" applyFill="1" applyBorder="1" applyAlignment="1" applyProtection="1">
      <alignment horizontal="center"/>
      <protection locked="0"/>
    </xf>
    <xf numFmtId="0" fontId="40" fillId="6" borderId="49" xfId="0" applyFont="1" applyFill="1" applyBorder="1" applyAlignment="1" applyProtection="1">
      <alignment horizontal="center"/>
      <protection locked="0"/>
    </xf>
    <xf numFmtId="0" fontId="40" fillId="6" borderId="48" xfId="0" applyFont="1" applyFill="1" applyBorder="1" applyAlignment="1" applyProtection="1">
      <alignment horizontal="center"/>
      <protection locked="0"/>
    </xf>
    <xf numFmtId="0" fontId="40" fillId="6" borderId="40" xfId="0" applyFont="1" applyFill="1" applyBorder="1" applyAlignment="1" applyProtection="1">
      <alignment horizontal="center"/>
      <protection locked="0"/>
    </xf>
    <xf numFmtId="166" fontId="34" fillId="6" borderId="0" xfId="0" applyNumberFormat="1" applyFont="1" applyFill="1" applyBorder="1" applyAlignment="1" applyProtection="1">
      <alignment vertical="center"/>
      <protection locked="0"/>
    </xf>
    <xf numFmtId="175" fontId="0" fillId="0" borderId="0" xfId="0" applyNumberFormat="1" applyBorder="1" applyAlignment="1" applyProtection="1">
      <alignment horizontal="center"/>
      <protection hidden="1"/>
    </xf>
    <xf numFmtId="167" fontId="15" fillId="8" borderId="0" xfId="1" applyNumberFormat="1" applyFont="1" applyFill="1" applyBorder="1" applyAlignment="1" applyProtection="1">
      <alignment horizontal="center"/>
    </xf>
    <xf numFmtId="2" fontId="20" fillId="8" borderId="23" xfId="0" applyNumberFormat="1" applyFont="1" applyFill="1" applyBorder="1" applyAlignment="1">
      <alignment horizontal="center" vertical="top" wrapText="1"/>
    </xf>
    <xf numFmtId="2" fontId="20" fillId="8" borderId="33" xfId="0" applyNumberFormat="1" applyFont="1" applyFill="1" applyBorder="1" applyAlignment="1">
      <alignment horizontal="center" vertical="top" wrapText="1"/>
    </xf>
    <xf numFmtId="2" fontId="20" fillId="8" borderId="29" xfId="0" applyNumberFormat="1" applyFont="1" applyFill="1" applyBorder="1" applyAlignment="1">
      <alignment horizontal="center" vertical="top" wrapText="1"/>
    </xf>
    <xf numFmtId="2" fontId="20" fillId="8" borderId="28" xfId="0" applyNumberFormat="1" applyFont="1" applyFill="1" applyBorder="1" applyAlignment="1">
      <alignment horizontal="center" vertical="top" wrapText="1"/>
    </xf>
    <xf numFmtId="2" fontId="20" fillId="8" borderId="25" xfId="0" applyNumberFormat="1" applyFont="1" applyFill="1" applyBorder="1" applyAlignment="1">
      <alignment horizontal="center" vertical="top" wrapText="1"/>
    </xf>
    <xf numFmtId="2" fontId="20" fillId="8" borderId="27" xfId="0" applyNumberFormat="1" applyFont="1" applyFill="1" applyBorder="1" applyAlignment="1">
      <alignment horizontal="center" vertical="top" wrapText="1"/>
    </xf>
    <xf numFmtId="2" fontId="20" fillId="8" borderId="30" xfId="0" applyNumberFormat="1" applyFont="1" applyFill="1" applyBorder="1" applyAlignment="1">
      <alignment horizontal="center" vertical="top" wrapText="1"/>
    </xf>
    <xf numFmtId="175" fontId="2" fillId="8" borderId="0" xfId="1" applyNumberFormat="1" applyFont="1" applyFill="1" applyAlignment="1">
      <alignment horizontal="center"/>
    </xf>
    <xf numFmtId="0" fontId="0" fillId="7" borderId="0" xfId="0" applyFill="1"/>
    <xf numFmtId="0" fontId="35" fillId="0" borderId="7" xfId="0" applyFont="1" applyBorder="1"/>
    <xf numFmtId="0" fontId="4" fillId="0" borderId="8" xfId="0" applyFont="1" applyBorder="1"/>
    <xf numFmtId="0" fontId="0" fillId="0" borderId="8" xfId="0" applyBorder="1"/>
    <xf numFmtId="176" fontId="0" fillId="0" borderId="0" xfId="0" applyNumberFormat="1" applyBorder="1"/>
    <xf numFmtId="0" fontId="2" fillId="0" borderId="5" xfId="0" applyFont="1" applyBorder="1" applyAlignment="1">
      <alignment horizontal="right"/>
    </xf>
    <xf numFmtId="176" fontId="2" fillId="0" borderId="8" xfId="0" applyNumberFormat="1" applyFont="1" applyBorder="1" applyAlignment="1">
      <alignment horizontal="right"/>
    </xf>
    <xf numFmtId="9" fontId="35" fillId="0" borderId="0" xfId="0" applyNumberFormat="1" applyFont="1"/>
    <xf numFmtId="4" fontId="4" fillId="0" borderId="0" xfId="0" applyNumberFormat="1" applyFont="1" applyAlignment="1">
      <alignment horizontal="center"/>
    </xf>
    <xf numFmtId="10" fontId="41" fillId="0" borderId="0" xfId="0" applyNumberFormat="1" applyFont="1" applyAlignment="1">
      <alignment horizontal="center"/>
    </xf>
    <xf numFmtId="10" fontId="4" fillId="0" borderId="0" xfId="0" applyNumberFormat="1" applyFont="1" applyAlignment="1">
      <alignment horizontal="center"/>
    </xf>
    <xf numFmtId="166" fontId="6" fillId="0" borderId="1" xfId="0" applyNumberFormat="1" applyFont="1" applyBorder="1"/>
    <xf numFmtId="166" fontId="0" fillId="0" borderId="62" xfId="0" applyNumberFormat="1" applyBorder="1"/>
    <xf numFmtId="166" fontId="0" fillId="0" borderId="5" xfId="0" applyNumberFormat="1" applyBorder="1"/>
    <xf numFmtId="166" fontId="0" fillId="0" borderId="8" xfId="0" applyNumberFormat="1" applyFill="1" applyBorder="1"/>
    <xf numFmtId="166" fontId="0" fillId="0" borderId="1" xfId="0" applyNumberFormat="1" applyBorder="1"/>
    <xf numFmtId="166" fontId="0" fillId="0" borderId="63" xfId="0" applyNumberFormat="1" applyBorder="1"/>
    <xf numFmtId="166" fontId="0" fillId="0" borderId="8" xfId="0" applyNumberFormat="1" applyBorder="1"/>
    <xf numFmtId="166" fontId="0" fillId="0" borderId="61" xfId="0" applyNumberFormat="1" applyBorder="1"/>
    <xf numFmtId="166" fontId="2" fillId="0" borderId="8" xfId="0" applyNumberFormat="1" applyFont="1" applyBorder="1"/>
    <xf numFmtId="166" fontId="34" fillId="0" borderId="8" xfId="0" applyNumberFormat="1" applyFont="1" applyBorder="1"/>
    <xf numFmtId="166" fontId="11" fillId="0" borderId="8" xfId="0" applyNumberFormat="1" applyFont="1" applyBorder="1"/>
    <xf numFmtId="166" fontId="6" fillId="0" borderId="7" xfId="0" applyNumberFormat="1" applyFont="1" applyBorder="1"/>
    <xf numFmtId="166" fontId="0" fillId="0" borderId="64" xfId="0" applyNumberFormat="1" applyBorder="1"/>
    <xf numFmtId="166" fontId="6" fillId="0" borderId="5" xfId="0" applyNumberFormat="1" applyFont="1" applyBorder="1"/>
    <xf numFmtId="0" fontId="11" fillId="0" borderId="24" xfId="0" applyFont="1" applyBorder="1"/>
    <xf numFmtId="2" fontId="0" fillId="0" borderId="34" xfId="0" applyNumberFormat="1" applyBorder="1" applyAlignment="1" applyProtection="1">
      <alignment horizontal="center"/>
      <protection hidden="1"/>
    </xf>
    <xf numFmtId="2" fontId="0" fillId="0" borderId="53" xfId="0" applyNumberFormat="1" applyBorder="1" applyAlignment="1" applyProtection="1">
      <alignment horizontal="center"/>
      <protection hidden="1"/>
    </xf>
    <xf numFmtId="2" fontId="0" fillId="0" borderId="0" xfId="0" applyNumberFormat="1" applyFill="1" applyBorder="1" applyAlignment="1" applyProtection="1">
      <alignment horizontal="center"/>
      <protection hidden="1"/>
    </xf>
    <xf numFmtId="2" fontId="0" fillId="0" borderId="20" xfId="0" applyNumberFormat="1" applyFill="1" applyBorder="1" applyAlignment="1" applyProtection="1">
      <alignment horizontal="center"/>
      <protection hidden="1"/>
    </xf>
    <xf numFmtId="2" fontId="0" fillId="0" borderId="22" xfId="0" applyNumberFormat="1" applyBorder="1" applyAlignment="1" applyProtection="1">
      <alignment horizontal="center"/>
      <protection hidden="1"/>
    </xf>
    <xf numFmtId="2" fontId="0" fillId="0" borderId="0" xfId="0" applyNumberFormat="1" applyBorder="1" applyAlignment="1" applyProtection="1">
      <alignment horizontal="center"/>
      <protection hidden="1"/>
    </xf>
    <xf numFmtId="166" fontId="0" fillId="0" borderId="20" xfId="0" applyNumberFormat="1" applyFill="1" applyBorder="1" applyAlignment="1" applyProtection="1">
      <alignment horizontal="right"/>
    </xf>
    <xf numFmtId="0" fontId="0" fillId="0" borderId="20" xfId="0" applyFill="1" applyBorder="1" applyAlignment="1" applyProtection="1">
      <alignment horizontal="right"/>
    </xf>
    <xf numFmtId="0" fontId="0" fillId="0" borderId="10" xfId="0" applyBorder="1" applyAlignment="1" applyProtection="1">
      <alignment horizontal="right"/>
    </xf>
    <xf numFmtId="0" fontId="0" fillId="0" borderId="14" xfId="0" applyBorder="1" applyAlignment="1" applyProtection="1">
      <alignment horizontal="right"/>
    </xf>
    <xf numFmtId="0" fontId="4" fillId="0" borderId="0" xfId="0" applyFont="1" applyBorder="1" applyAlignment="1">
      <alignment horizontal="left"/>
    </xf>
    <xf numFmtId="166" fontId="11" fillId="0" borderId="0" xfId="0" applyNumberFormat="1" applyFont="1" applyBorder="1" applyProtection="1">
      <protection hidden="1"/>
    </xf>
    <xf numFmtId="178" fontId="11" fillId="0" borderId="0" xfId="0" applyNumberFormat="1" applyFont="1" applyBorder="1" applyAlignment="1" applyProtection="1">
      <alignment horizontal="right"/>
      <protection hidden="1"/>
    </xf>
    <xf numFmtId="0" fontId="11" fillId="0" borderId="0" xfId="0" applyFont="1" applyBorder="1" applyAlignment="1" applyProtection="1">
      <alignment horizontal="center" vertical="center"/>
      <protection hidden="1"/>
    </xf>
    <xf numFmtId="0" fontId="2" fillId="0" borderId="0" xfId="0" applyFont="1" applyBorder="1" applyAlignment="1">
      <alignment horizontal="left"/>
    </xf>
    <xf numFmtId="179" fontId="20" fillId="8" borderId="29" xfId="0" applyNumberFormat="1" applyFont="1" applyFill="1" applyBorder="1" applyAlignment="1">
      <alignment horizontal="center" vertical="top" wrapText="1"/>
    </xf>
    <xf numFmtId="179" fontId="20" fillId="8" borderId="30" xfId="0" applyNumberFormat="1" applyFont="1" applyFill="1" applyBorder="1" applyAlignment="1">
      <alignment horizontal="center" vertical="top" wrapText="1"/>
    </xf>
    <xf numFmtId="180" fontId="4" fillId="0" borderId="0" xfId="0" applyNumberFormat="1" applyFont="1" applyBorder="1" applyProtection="1">
      <protection hidden="1"/>
    </xf>
    <xf numFmtId="180" fontId="2" fillId="0" borderId="0" xfId="0" applyNumberFormat="1" applyFont="1" applyBorder="1" applyAlignment="1">
      <alignment horizontal="center"/>
    </xf>
    <xf numFmtId="0" fontId="1" fillId="0" borderId="0" xfId="0" applyFont="1" applyBorder="1" applyAlignment="1">
      <alignment horizontal="left"/>
    </xf>
    <xf numFmtId="2" fontId="0" fillId="0" borderId="0" xfId="0" applyNumberFormat="1" applyAlignment="1">
      <alignment horizontal="center" vertical="center"/>
    </xf>
    <xf numFmtId="2" fontId="0" fillId="0" borderId="0" xfId="0" applyNumberFormat="1" applyAlignment="1">
      <alignment horizontal="right"/>
    </xf>
    <xf numFmtId="166" fontId="2" fillId="0" borderId="0" xfId="0" applyNumberFormat="1" applyFont="1"/>
    <xf numFmtId="9" fontId="0" fillId="0" borderId="0" xfId="0" applyNumberFormat="1"/>
    <xf numFmtId="10" fontId="2" fillId="0" borderId="0" xfId="0" applyNumberFormat="1" applyFont="1"/>
    <xf numFmtId="2" fontId="0" fillId="0" borderId="0" xfId="0" applyNumberFormat="1" applyBorder="1" applyAlignment="1" applyProtection="1">
      <alignment horizontal="left"/>
      <protection hidden="1"/>
    </xf>
    <xf numFmtId="166" fontId="11" fillId="0" borderId="34" xfId="0" applyNumberFormat="1" applyFont="1" applyBorder="1" applyAlignment="1">
      <alignment horizontal="right"/>
    </xf>
    <xf numFmtId="166" fontId="35" fillId="0" borderId="24" xfId="0" applyNumberFormat="1" applyFont="1" applyBorder="1" applyAlignment="1" applyProtection="1">
      <alignment horizontal="right"/>
      <protection hidden="1"/>
    </xf>
    <xf numFmtId="0" fontId="35" fillId="0" borderId="39" xfId="0" applyFont="1" applyBorder="1" applyAlignment="1" applyProtection="1">
      <alignment horizontal="right"/>
      <protection hidden="1"/>
    </xf>
    <xf numFmtId="10" fontId="34" fillId="0" borderId="0" xfId="0" applyNumberFormat="1" applyFont="1" applyBorder="1" applyAlignment="1" applyProtection="1">
      <alignment horizontal="center" vertical="center"/>
      <protection hidden="1"/>
    </xf>
    <xf numFmtId="175" fontId="1" fillId="7" borderId="0" xfId="0" applyNumberFormat="1" applyFont="1" applyFill="1" applyBorder="1" applyAlignment="1" applyProtection="1">
      <alignment horizontal="center" vertical="center"/>
      <protection locked="0"/>
    </xf>
    <xf numFmtId="166" fontId="0" fillId="0" borderId="0" xfId="0" applyNumberFormat="1" applyBorder="1" applyAlignment="1" applyProtection="1">
      <alignment horizontal="right"/>
      <protection hidden="1"/>
    </xf>
    <xf numFmtId="0" fontId="0" fillId="0" borderId="3" xfId="0" applyBorder="1" applyAlignment="1" applyProtection="1">
      <alignment horizontal="right"/>
      <protection hidden="1"/>
    </xf>
    <xf numFmtId="166" fontId="6" fillId="0" borderId="0" xfId="0" applyNumberFormat="1" applyFont="1" applyBorder="1" applyAlignment="1" applyProtection="1">
      <alignment horizontal="right"/>
      <protection hidden="1"/>
    </xf>
    <xf numFmtId="0" fontId="6" fillId="0" borderId="3" xfId="0" applyFont="1" applyBorder="1" applyAlignment="1" applyProtection="1">
      <alignment horizontal="right"/>
      <protection hidden="1"/>
    </xf>
    <xf numFmtId="166" fontId="6" fillId="5" borderId="17" xfId="0" applyNumberFormat="1" applyFont="1" applyFill="1" applyBorder="1" applyAlignment="1" applyProtection="1">
      <alignment horizontal="right" shrinkToFit="1"/>
    </xf>
    <xf numFmtId="0" fontId="6" fillId="5" borderId="18" xfId="0" applyFont="1" applyFill="1" applyBorder="1" applyAlignment="1" applyProtection="1">
      <alignment horizontal="right" shrinkToFit="1"/>
    </xf>
    <xf numFmtId="166" fontId="0" fillId="0" borderId="12" xfId="0" applyNumberFormat="1" applyBorder="1" applyAlignment="1" applyProtection="1">
      <alignment horizontal="right"/>
      <protection hidden="1"/>
    </xf>
    <xf numFmtId="166" fontId="35" fillId="0" borderId="10" xfId="0" applyNumberFormat="1" applyFont="1" applyBorder="1" applyAlignment="1">
      <alignment horizontal="right"/>
    </xf>
    <xf numFmtId="0" fontId="35" fillId="0" borderId="11" xfId="0" applyFont="1" applyBorder="1" applyAlignment="1">
      <alignment horizontal="right"/>
    </xf>
    <xf numFmtId="166" fontId="6" fillId="0" borderId="41" xfId="0" applyNumberFormat="1" applyFont="1" applyBorder="1" applyAlignment="1" applyProtection="1">
      <alignment horizontal="right"/>
      <protection hidden="1"/>
    </xf>
    <xf numFmtId="0" fontId="6" fillId="0" borderId="43" xfId="0" applyFont="1" applyBorder="1" applyAlignment="1" applyProtection="1">
      <alignment horizontal="right"/>
      <protection hidden="1"/>
    </xf>
    <xf numFmtId="4" fontId="0" fillId="0" borderId="0" xfId="0" applyNumberFormat="1" applyBorder="1" applyAlignment="1">
      <alignment horizontal="right"/>
    </xf>
    <xf numFmtId="166" fontId="0" fillId="0" borderId="0" xfId="0" applyNumberFormat="1" applyBorder="1" applyAlignment="1">
      <alignment horizontal="center"/>
    </xf>
    <xf numFmtId="166" fontId="6" fillId="0" borderId="12" xfId="0" applyNumberFormat="1" applyFont="1" applyBorder="1" applyAlignment="1" applyProtection="1">
      <alignment horizontal="right"/>
      <protection hidden="1"/>
    </xf>
    <xf numFmtId="0" fontId="6" fillId="0" borderId="0" xfId="0" applyFont="1" applyBorder="1" applyAlignment="1" applyProtection="1">
      <alignment horizontal="right"/>
      <protection hidden="1"/>
    </xf>
    <xf numFmtId="166" fontId="0" fillId="0" borderId="12" xfId="0" applyNumberFormat="1" applyBorder="1" applyAlignment="1" applyProtection="1">
      <alignment horizontal="right" shrinkToFit="1"/>
      <protection hidden="1"/>
    </xf>
    <xf numFmtId="0" fontId="0" fillId="0" borderId="3" xfId="0" applyBorder="1" applyAlignment="1" applyProtection="1">
      <alignment horizontal="right" shrinkToFit="1"/>
      <protection hidden="1"/>
    </xf>
    <xf numFmtId="175" fontId="6" fillId="0" borderId="0" xfId="0" applyNumberFormat="1" applyFont="1" applyBorder="1" applyAlignment="1" applyProtection="1">
      <alignment horizontal="center" vertical="center"/>
      <protection hidden="1"/>
    </xf>
    <xf numFmtId="166" fontId="1" fillId="7" borderId="0" xfId="0" applyNumberFormat="1" applyFont="1" applyFill="1" applyBorder="1" applyAlignment="1" applyProtection="1">
      <alignment horizontal="left" vertical="top" wrapText="1"/>
      <protection locked="0"/>
    </xf>
    <xf numFmtId="0" fontId="9" fillId="0" borderId="0" xfId="0" applyFont="1" applyAlignment="1">
      <alignment horizontal="center" vertical="center"/>
    </xf>
    <xf numFmtId="0" fontId="0" fillId="0" borderId="0" xfId="0" applyAlignment="1">
      <alignment horizontal="center" vertical="center"/>
    </xf>
    <xf numFmtId="166" fontId="34" fillId="7" borderId="0" xfId="0" applyNumberFormat="1" applyFont="1" applyFill="1" applyBorder="1" applyAlignment="1" applyProtection="1">
      <alignment horizontal="center" vertical="center"/>
      <protection locked="0"/>
    </xf>
    <xf numFmtId="0" fontId="1" fillId="6" borderId="7" xfId="0" applyFont="1"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14" fontId="35" fillId="7" borderId="0" xfId="0" applyNumberFormat="1" applyFont="1" applyFill="1" applyBorder="1" applyAlignment="1" applyProtection="1">
      <alignment horizontal="right" vertical="center"/>
      <protection locked="0"/>
    </xf>
    <xf numFmtId="14" fontId="35" fillId="7" borderId="3" xfId="0" applyNumberFormat="1" applyFont="1" applyFill="1" applyBorder="1" applyAlignment="1" applyProtection="1">
      <alignment horizontal="right" vertical="center"/>
      <protection locked="0"/>
    </xf>
    <xf numFmtId="0" fontId="2" fillId="0" borderId="12" xfId="0" applyFont="1" applyBorder="1" applyAlignment="1">
      <alignment horizontal="left"/>
    </xf>
    <xf numFmtId="0" fontId="2" fillId="0" borderId="0" xfId="0" applyFont="1" applyBorder="1" applyAlignment="1">
      <alignment horizontal="left"/>
    </xf>
    <xf numFmtId="166" fontId="9" fillId="0" borderId="0" xfId="0" applyNumberFormat="1" applyFont="1" applyBorder="1" applyAlignment="1" applyProtection="1">
      <alignment horizontal="right"/>
      <protection hidden="1"/>
    </xf>
    <xf numFmtId="0" fontId="9" fillId="0" borderId="29" xfId="0" applyFont="1" applyBorder="1" applyAlignment="1" applyProtection="1">
      <alignment horizontal="right"/>
      <protection hidden="1"/>
    </xf>
    <xf numFmtId="166" fontId="9" fillId="0" borderId="34" xfId="0" applyNumberFormat="1" applyFont="1" applyBorder="1" applyAlignment="1" applyProtection="1">
      <alignment horizontal="right"/>
      <protection hidden="1"/>
    </xf>
    <xf numFmtId="0" fontId="9" fillId="0" borderId="55" xfId="0" applyFont="1" applyBorder="1" applyAlignment="1" applyProtection="1">
      <alignment horizontal="right"/>
      <protection hidden="1"/>
    </xf>
    <xf numFmtId="166" fontId="9" fillId="0" borderId="53" xfId="0" applyNumberFormat="1" applyFont="1" applyBorder="1" applyAlignment="1" applyProtection="1">
      <alignment horizontal="right"/>
      <protection hidden="1"/>
    </xf>
    <xf numFmtId="0" fontId="9" fillId="0" borderId="58" xfId="0" applyFont="1" applyBorder="1" applyAlignment="1" applyProtection="1">
      <alignment horizontal="right"/>
      <protection hidden="1"/>
    </xf>
    <xf numFmtId="166" fontId="9" fillId="0" borderId="22" xfId="0" applyNumberFormat="1" applyFont="1" applyBorder="1" applyAlignment="1" applyProtection="1">
      <alignment horizontal="right"/>
      <protection hidden="1"/>
    </xf>
    <xf numFmtId="0" fontId="9" fillId="0" borderId="38" xfId="0" applyFont="1" applyBorder="1" applyAlignment="1" applyProtection="1">
      <alignment horizontal="right"/>
      <protection hidden="1"/>
    </xf>
    <xf numFmtId="166" fontId="9" fillId="0" borderId="20" xfId="0" applyNumberFormat="1" applyFont="1" applyBorder="1" applyAlignment="1" applyProtection="1">
      <alignment horizontal="right"/>
      <protection hidden="1"/>
    </xf>
    <xf numFmtId="0" fontId="9" fillId="0" borderId="56" xfId="0" applyFont="1" applyBorder="1" applyAlignment="1" applyProtection="1">
      <alignment horizontal="right"/>
      <protection hidden="1"/>
    </xf>
    <xf numFmtId="166" fontId="6" fillId="0" borderId="20" xfId="0" applyNumberFormat="1" applyFont="1" applyFill="1" applyBorder="1" applyAlignment="1" applyProtection="1">
      <alignment horizontal="right"/>
      <protection hidden="1"/>
    </xf>
    <xf numFmtId="166" fontId="6" fillId="0" borderId="56" xfId="0" applyNumberFormat="1" applyFont="1" applyFill="1" applyBorder="1" applyAlignment="1" applyProtection="1">
      <alignment horizontal="right"/>
      <protection hidden="1"/>
    </xf>
    <xf numFmtId="166" fontId="0" fillId="0" borderId="47" xfId="0" applyNumberFormat="1" applyBorder="1" applyAlignment="1" applyProtection="1">
      <alignment horizontal="right"/>
      <protection hidden="1"/>
    </xf>
    <xf numFmtId="0" fontId="0" fillId="0" borderId="34" xfId="0" applyBorder="1" applyAlignment="1" applyProtection="1">
      <alignment horizontal="right"/>
      <protection hidden="1"/>
    </xf>
    <xf numFmtId="166" fontId="0" fillId="0" borderId="21" xfId="0" applyNumberFormat="1" applyBorder="1" applyAlignment="1" applyProtection="1">
      <alignment horizontal="right"/>
      <protection hidden="1"/>
    </xf>
    <xf numFmtId="0" fontId="0" fillId="0" borderId="22" xfId="0" applyBorder="1" applyAlignment="1" applyProtection="1">
      <alignment horizontal="right"/>
      <protection hidden="1"/>
    </xf>
    <xf numFmtId="166" fontId="6" fillId="0" borderId="12" xfId="0" applyNumberFormat="1" applyFont="1" applyFill="1" applyBorder="1" applyAlignment="1" applyProtection="1">
      <alignment horizontal="right" shrinkToFit="1"/>
    </xf>
    <xf numFmtId="0" fontId="6" fillId="0" borderId="3" xfId="0" applyFont="1" applyFill="1" applyBorder="1" applyAlignment="1" applyProtection="1">
      <alignment horizontal="right" shrinkToFit="1"/>
    </xf>
    <xf numFmtId="166" fontId="0" fillId="0" borderId="51" xfId="0" applyNumberFormat="1" applyBorder="1" applyAlignment="1" applyProtection="1">
      <alignment horizontal="right"/>
      <protection hidden="1"/>
    </xf>
    <xf numFmtId="0" fontId="0" fillId="0" borderId="46" xfId="0" applyBorder="1" applyAlignment="1" applyProtection="1">
      <alignment horizontal="right"/>
      <protection hidden="1"/>
    </xf>
    <xf numFmtId="166" fontId="6" fillId="0" borderId="13" xfId="0" applyNumberFormat="1" applyFont="1" applyFill="1" applyBorder="1" applyAlignment="1" applyProtection="1">
      <alignment horizontal="right"/>
    </xf>
    <xf numFmtId="166" fontId="6" fillId="0" borderId="4" xfId="0" applyNumberFormat="1" applyFont="1" applyFill="1" applyBorder="1" applyAlignment="1" applyProtection="1">
      <alignment horizontal="right"/>
    </xf>
    <xf numFmtId="166" fontId="6" fillId="0" borderId="0" xfId="0" applyNumberFormat="1" applyFont="1" applyBorder="1" applyAlignment="1" applyProtection="1">
      <alignment horizontal="right" shrinkToFit="1"/>
      <protection hidden="1"/>
    </xf>
    <xf numFmtId="0" fontId="6" fillId="0" borderId="29" xfId="0" applyFont="1" applyBorder="1" applyAlignment="1" applyProtection="1">
      <alignment horizontal="right" shrinkToFit="1"/>
      <protection hidden="1"/>
    </xf>
    <xf numFmtId="166" fontId="9" fillId="0" borderId="46" xfId="0" applyNumberFormat="1" applyFont="1" applyBorder="1" applyAlignment="1" applyProtection="1">
      <alignment horizontal="right"/>
      <protection hidden="1"/>
    </xf>
    <xf numFmtId="0" fontId="9" fillId="0" borderId="57" xfId="0" applyFont="1" applyBorder="1" applyAlignment="1" applyProtection="1">
      <alignment horizontal="right"/>
      <protection hidden="1"/>
    </xf>
    <xf numFmtId="4" fontId="2" fillId="0" borderId="0" xfId="0" applyNumberFormat="1" applyFont="1" applyBorder="1" applyAlignment="1">
      <alignment horizontal="right"/>
    </xf>
    <xf numFmtId="166" fontId="9" fillId="0" borderId="12" xfId="0" applyNumberFormat="1" applyFont="1" applyBorder="1" applyAlignment="1" applyProtection="1">
      <alignment horizontal="right" shrinkToFit="1"/>
      <protection hidden="1"/>
    </xf>
    <xf numFmtId="0" fontId="9" fillId="0" borderId="3" xfId="0" applyFont="1" applyBorder="1" applyAlignment="1" applyProtection="1">
      <alignment horizontal="right" shrinkToFit="1"/>
      <protection hidden="1"/>
    </xf>
    <xf numFmtId="166" fontId="6" fillId="0" borderId="9" xfId="0" applyNumberFormat="1" applyFont="1" applyBorder="1" applyAlignment="1" applyProtection="1">
      <alignment horizontal="right"/>
    </xf>
    <xf numFmtId="166" fontId="6" fillId="0" borderId="2" xfId="0" applyNumberFormat="1" applyFont="1" applyBorder="1" applyAlignment="1" applyProtection="1">
      <alignment horizontal="right"/>
    </xf>
    <xf numFmtId="166" fontId="6" fillId="0" borderId="9" xfId="0" applyNumberFormat="1" applyFont="1" applyFill="1" applyBorder="1" applyAlignment="1" applyProtection="1">
      <alignment horizontal="right"/>
    </xf>
    <xf numFmtId="166" fontId="6" fillId="0" borderId="2" xfId="0" applyNumberFormat="1" applyFont="1" applyFill="1" applyBorder="1" applyAlignment="1" applyProtection="1">
      <alignment horizontal="right"/>
    </xf>
    <xf numFmtId="0" fontId="6" fillId="0" borderId="29" xfId="0" applyFont="1" applyBorder="1" applyAlignment="1" applyProtection="1">
      <alignment horizontal="right"/>
      <protection hidden="1"/>
    </xf>
    <xf numFmtId="166" fontId="0" fillId="0" borderId="0" xfId="0" applyNumberFormat="1" applyAlignment="1">
      <alignment horizontal="center"/>
    </xf>
    <xf numFmtId="7" fontId="2" fillId="7" borderId="24" xfId="7" applyNumberFormat="1" applyFont="1" applyFill="1" applyBorder="1" applyAlignment="1" applyProtection="1">
      <alignment horizontal="center"/>
      <protection locked="0"/>
    </xf>
    <xf numFmtId="166" fontId="6" fillId="5" borderId="16" xfId="0" applyNumberFormat="1" applyFont="1" applyFill="1" applyBorder="1" applyAlignment="1" applyProtection="1">
      <alignment horizontal="right" shrinkToFit="1"/>
      <protection hidden="1"/>
    </xf>
    <xf numFmtId="0" fontId="6" fillId="5" borderId="19" xfId="0" applyFont="1" applyFill="1" applyBorder="1" applyAlignment="1" applyProtection="1">
      <alignment horizontal="right" shrinkToFit="1"/>
      <protection hidden="1"/>
    </xf>
    <xf numFmtId="166" fontId="6" fillId="0" borderId="42" xfId="0" applyNumberFormat="1" applyFont="1" applyBorder="1" applyAlignment="1" applyProtection="1">
      <alignment horizontal="right"/>
      <protection hidden="1"/>
    </xf>
    <xf numFmtId="0" fontId="6" fillId="0" borderId="44" xfId="0" applyFont="1" applyBorder="1" applyAlignment="1" applyProtection="1">
      <alignment horizontal="right"/>
      <protection hidden="1"/>
    </xf>
    <xf numFmtId="166" fontId="2" fillId="0" borderId="0" xfId="0" applyNumberFormat="1" applyFont="1" applyBorder="1" applyAlignment="1" applyProtection="1">
      <alignment horizontal="right"/>
      <protection hidden="1"/>
    </xf>
    <xf numFmtId="0" fontId="2" fillId="0" borderId="29" xfId="0" applyFont="1" applyBorder="1" applyAlignment="1" applyProtection="1">
      <alignment horizontal="right"/>
      <protection hidden="1"/>
    </xf>
    <xf numFmtId="166" fontId="2" fillId="0" borderId="12" xfId="0" applyNumberFormat="1" applyFont="1" applyBorder="1" applyAlignment="1" applyProtection="1">
      <alignment horizontal="right"/>
      <protection hidden="1"/>
    </xf>
    <xf numFmtId="166" fontId="2" fillId="0" borderId="3" xfId="0" applyNumberFormat="1" applyFont="1" applyBorder="1" applyAlignment="1" applyProtection="1">
      <alignment horizontal="right"/>
      <protection hidden="1"/>
    </xf>
    <xf numFmtId="0" fontId="2" fillId="2" borderId="7" xfId="0" applyFont="1" applyFill="1" applyBorder="1" applyAlignment="1">
      <alignment horizontal="center" vertical="center"/>
    </xf>
    <xf numFmtId="0" fontId="2" fillId="2" borderId="8" xfId="0" applyFont="1" applyFill="1" applyBorder="1" applyAlignment="1">
      <alignment vertical="center"/>
    </xf>
    <xf numFmtId="0" fontId="2" fillId="2" borderId="5" xfId="0" applyFont="1" applyFill="1" applyBorder="1" applyAlignment="1">
      <alignment vertical="center"/>
    </xf>
    <xf numFmtId="0" fontId="10" fillId="2" borderId="13"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9" xfId="0" applyFont="1" applyFill="1" applyBorder="1" applyAlignment="1">
      <alignment horizontal="left" wrapText="1"/>
    </xf>
    <xf numFmtId="0" fontId="10" fillId="2" borderId="2" xfId="0" applyFont="1" applyFill="1" applyBorder="1" applyAlignment="1">
      <alignment horizontal="left" wrapText="1"/>
    </xf>
    <xf numFmtId="0" fontId="5" fillId="2" borderId="8" xfId="0" applyFont="1" applyFill="1" applyBorder="1" applyAlignment="1">
      <alignment vertical="center"/>
    </xf>
    <xf numFmtId="0" fontId="5" fillId="2" borderId="5" xfId="0" applyFont="1" applyFill="1" applyBorder="1" applyAlignment="1">
      <alignment vertical="center"/>
    </xf>
    <xf numFmtId="0" fontId="2" fillId="2" borderId="8" xfId="0" applyFont="1" applyFill="1" applyBorder="1" applyAlignment="1">
      <alignment horizontal="center" vertical="center"/>
    </xf>
    <xf numFmtId="0" fontId="10" fillId="3" borderId="9" xfId="0" applyFont="1" applyFill="1" applyBorder="1" applyAlignment="1">
      <alignment horizontal="left" wrapText="1"/>
    </xf>
    <xf numFmtId="0" fontId="10" fillId="3" borderId="2" xfId="0" applyFont="1" applyFill="1" applyBorder="1" applyAlignment="1">
      <alignment horizontal="left" wrapText="1"/>
    </xf>
    <xf numFmtId="0" fontId="2" fillId="3" borderId="10" xfId="0" applyFont="1" applyFill="1" applyBorder="1" applyAlignment="1">
      <alignment horizontal="center" vertical="center"/>
    </xf>
    <xf numFmtId="0" fontId="5" fillId="3" borderId="12" xfId="0" applyFont="1" applyFill="1" applyBorder="1" applyAlignment="1">
      <alignment vertical="center"/>
    </xf>
    <xf numFmtId="0" fontId="5" fillId="3" borderId="13" xfId="0" applyFont="1" applyFill="1" applyBorder="1" applyAlignment="1">
      <alignment vertical="center"/>
    </xf>
    <xf numFmtId="0" fontId="10" fillId="2" borderId="10" xfId="0" applyFont="1" applyFill="1" applyBorder="1" applyAlignment="1">
      <alignment horizontal="left" wrapText="1"/>
    </xf>
    <xf numFmtId="0" fontId="10" fillId="2" borderId="11" xfId="0" applyFont="1" applyFill="1" applyBorder="1" applyAlignment="1">
      <alignment horizontal="left" wrapText="1"/>
    </xf>
    <xf numFmtId="0" fontId="2" fillId="3" borderId="7" xfId="0" applyFont="1" applyFill="1" applyBorder="1" applyAlignment="1">
      <alignment horizontal="center" vertical="center"/>
    </xf>
    <xf numFmtId="0" fontId="2" fillId="3" borderId="8" xfId="0" applyFont="1" applyFill="1" applyBorder="1" applyAlignment="1">
      <alignment vertical="center"/>
    </xf>
    <xf numFmtId="0" fontId="2" fillId="3" borderId="5" xfId="0" applyFont="1" applyFill="1" applyBorder="1" applyAlignment="1">
      <alignment vertical="center"/>
    </xf>
    <xf numFmtId="0" fontId="10" fillId="3" borderId="14" xfId="0" applyFont="1" applyFill="1" applyBorder="1" applyAlignment="1">
      <alignment horizontal="left" wrapText="1"/>
    </xf>
    <xf numFmtId="0" fontId="10" fillId="3" borderId="11" xfId="0" applyFont="1" applyFill="1" applyBorder="1" applyAlignment="1">
      <alignment horizontal="left" wrapText="1"/>
    </xf>
    <xf numFmtId="0" fontId="2" fillId="3" borderId="12" xfId="0" applyFont="1" applyFill="1" applyBorder="1" applyAlignment="1">
      <alignment vertical="center"/>
    </xf>
    <xf numFmtId="0" fontId="2" fillId="3" borderId="13" xfId="0" applyFont="1" applyFill="1" applyBorder="1" applyAlignment="1">
      <alignment vertical="center"/>
    </xf>
    <xf numFmtId="0" fontId="1" fillId="0" borderId="0" xfId="0" applyFont="1" applyAlignment="1">
      <alignment horizontal="center" vertical="center"/>
    </xf>
    <xf numFmtId="0" fontId="5" fillId="3" borderId="8" xfId="0" applyFont="1" applyFill="1" applyBorder="1" applyAlignment="1">
      <alignment vertical="center"/>
    </xf>
    <xf numFmtId="0" fontId="5" fillId="3" borderId="5" xfId="0" applyFont="1" applyFill="1" applyBorder="1" applyAlignment="1">
      <alignment vertical="center"/>
    </xf>
    <xf numFmtId="0" fontId="7" fillId="0" borderId="0" xfId="0" applyFont="1" applyBorder="1" applyAlignment="1">
      <alignment horizontal="center" vertical="center"/>
    </xf>
    <xf numFmtId="0" fontId="10" fillId="2" borderId="9" xfId="0" applyFont="1" applyFill="1" applyBorder="1" applyAlignment="1">
      <alignment wrapText="1"/>
    </xf>
    <xf numFmtId="0" fontId="0" fillId="0" borderId="2" xfId="0" applyBorder="1" applyAlignment="1">
      <alignment wrapText="1"/>
    </xf>
    <xf numFmtId="0" fontId="6" fillId="0" borderId="0" xfId="0" applyFont="1" applyAlignment="1">
      <alignment horizontal="center"/>
    </xf>
    <xf numFmtId="0" fontId="7" fillId="0" borderId="0" xfId="0" applyFont="1" applyAlignment="1">
      <alignment horizontal="center" vertical="center"/>
    </xf>
    <xf numFmtId="0" fontId="9" fillId="2" borderId="8" xfId="0" applyFont="1" applyFill="1" applyBorder="1"/>
    <xf numFmtId="0" fontId="9" fillId="2" borderId="5" xfId="0" applyFont="1" applyFill="1" applyBorder="1"/>
    <xf numFmtId="0" fontId="0" fillId="2" borderId="8" xfId="0" applyFill="1" applyBorder="1"/>
    <xf numFmtId="0" fontId="0" fillId="2" borderId="5" xfId="0" applyFill="1" applyBorder="1"/>
    <xf numFmtId="0" fontId="10" fillId="2" borderId="12" xfId="0" applyFont="1" applyFill="1" applyBorder="1" applyAlignment="1">
      <alignment horizontal="left" wrapText="1"/>
    </xf>
    <xf numFmtId="0" fontId="10" fillId="2" borderId="3" xfId="0" applyFont="1" applyFill="1" applyBorder="1" applyAlignment="1">
      <alignment horizontal="left" wrapText="1"/>
    </xf>
    <xf numFmtId="0" fontId="10" fillId="2" borderId="13" xfId="0" applyFont="1" applyFill="1" applyBorder="1" applyAlignment="1">
      <alignment horizontal="left" wrapText="1"/>
    </xf>
    <xf numFmtId="0" fontId="10" fillId="2" borderId="4" xfId="0" applyFont="1" applyFill="1" applyBorder="1" applyAlignment="1">
      <alignment horizontal="left" wrapText="1"/>
    </xf>
    <xf numFmtId="0" fontId="23" fillId="0" borderId="15" xfId="0" applyFont="1" applyBorder="1" applyAlignment="1">
      <alignment horizontal="center" vertical="top" wrapText="1"/>
    </xf>
    <xf numFmtId="0" fontId="23" fillId="0" borderId="16" xfId="0" applyFont="1" applyBorder="1" applyAlignment="1">
      <alignment horizontal="center" vertical="top" wrapText="1"/>
    </xf>
    <xf numFmtId="0" fontId="23" fillId="0" borderId="19" xfId="0" applyFont="1" applyBorder="1" applyAlignment="1">
      <alignment horizontal="center" vertical="top" wrapText="1"/>
    </xf>
    <xf numFmtId="0" fontId="7"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7" fillId="0" borderId="0" xfId="3" applyFont="1" applyAlignment="1">
      <alignment horizontal="center" vertical="center"/>
    </xf>
    <xf numFmtId="0" fontId="20" fillId="0" borderId="32" xfId="0" applyFont="1" applyBorder="1" applyAlignment="1">
      <alignment horizontal="center" vertical="top" wrapText="1"/>
    </xf>
    <xf numFmtId="0" fontId="20" fillId="0" borderId="27" xfId="0" applyFont="1" applyBorder="1" applyAlignment="1">
      <alignment horizontal="center" vertical="top" wrapText="1"/>
    </xf>
    <xf numFmtId="0" fontId="20" fillId="0" borderId="23" xfId="0" applyFont="1" applyBorder="1" applyAlignment="1">
      <alignment horizontal="center" vertical="top" wrapText="1"/>
    </xf>
    <xf numFmtId="0" fontId="20" fillId="0" borderId="24" xfId="0" applyFont="1" applyBorder="1" applyAlignment="1">
      <alignment horizontal="center" vertical="top" wrapText="1"/>
    </xf>
    <xf numFmtId="0" fontId="20" fillId="0" borderId="31" xfId="0" applyFont="1" applyBorder="1" applyAlignment="1">
      <alignment horizontal="center" vertical="top" wrapText="1"/>
    </xf>
    <xf numFmtId="0" fontId="20" fillId="0" borderId="25" xfId="0" applyFont="1" applyBorder="1" applyAlignment="1">
      <alignment horizontal="center" vertical="top" wrapText="1"/>
    </xf>
    <xf numFmtId="0" fontId="20" fillId="0" borderId="26" xfId="0" applyFont="1" applyBorder="1" applyAlignment="1">
      <alignment horizontal="center" vertical="top" wrapText="1"/>
    </xf>
    <xf numFmtId="0" fontId="20" fillId="0" borderId="30" xfId="0" applyFont="1" applyBorder="1" applyAlignment="1">
      <alignment horizontal="center" vertical="top" wrapText="1"/>
    </xf>
    <xf numFmtId="0" fontId="6" fillId="0" borderId="0" xfId="3" applyFont="1" applyAlignment="1">
      <alignment horizontal="center" vertical="center"/>
    </xf>
    <xf numFmtId="41" fontId="15" fillId="0" borderId="0" xfId="1" applyFont="1" applyFill="1" applyBorder="1" applyAlignment="1" applyProtection="1">
      <alignment horizontal="left"/>
    </xf>
    <xf numFmtId="0" fontId="6" fillId="0" borderId="0" xfId="3" applyFont="1" applyAlignment="1">
      <alignment horizontal="center"/>
    </xf>
    <xf numFmtId="0" fontId="19" fillId="0" borderId="0" xfId="3" applyFont="1" applyAlignment="1">
      <alignment horizontal="center"/>
    </xf>
    <xf numFmtId="41" fontId="2" fillId="0" borderId="0" xfId="1" applyFont="1" applyAlignment="1">
      <alignment horizontal="center"/>
    </xf>
    <xf numFmtId="41" fontId="19" fillId="0" borderId="0" xfId="1" applyFont="1" applyAlignment="1">
      <alignment horizontal="center"/>
    </xf>
    <xf numFmtId="41" fontId="6" fillId="0" borderId="0" xfId="1" applyFont="1" applyAlignment="1">
      <alignment horizontal="center"/>
    </xf>
  </cellXfs>
  <cellStyles count="8">
    <cellStyle name="Dezimal" xfId="6" builtinId="3"/>
    <cellStyle name="Dezimal [0]" xfId="1" builtinId="6"/>
    <cellStyle name="Dezimal [0] 2" xfId="4"/>
    <cellStyle name="Euro" xfId="5"/>
    <cellStyle name="Prozent" xfId="2" builtinId="5"/>
    <cellStyle name="Standard" xfId="0" builtinId="0"/>
    <cellStyle name="Standard 2" xfId="3"/>
    <cellStyle name="Währung" xfId="7" builtinId="4"/>
  </cellStyles>
  <dxfs count="0"/>
  <tableStyles count="0" defaultTableStyle="TableStyleMedium9" defaultPivotStyle="PivotStyleLight16"/>
  <colors>
    <mruColors>
      <color rgb="FFFF6600"/>
      <color rgb="FFFFFFCC"/>
      <color rgb="FFCC3300"/>
      <color rgb="FFFF3300"/>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19051</xdr:colOff>
      <xdr:row>1</xdr:row>
      <xdr:rowOff>28576</xdr:rowOff>
    </xdr:from>
    <xdr:to>
      <xdr:col>5</xdr:col>
      <xdr:colOff>45462</xdr:colOff>
      <xdr:row>1</xdr:row>
      <xdr:rowOff>771526</xdr:rowOff>
    </xdr:to>
    <xdr:pic>
      <xdr:nvPicPr>
        <xdr:cNvPr id="1025" name="Picture 1" descr="LogoKammerBK"/>
        <xdr:cNvPicPr>
          <a:picLocks noChangeAspect="1" noChangeArrowheads="1"/>
        </xdr:cNvPicPr>
      </xdr:nvPicPr>
      <xdr:blipFill>
        <a:blip xmlns:r="http://schemas.openxmlformats.org/officeDocument/2006/relationships" r:embed="rId1" cstate="print"/>
        <a:srcRect/>
        <a:stretch>
          <a:fillRect/>
        </a:stretch>
      </xdr:blipFill>
      <xdr:spPr bwMode="auto">
        <a:xfrm>
          <a:off x="142876" y="114301"/>
          <a:ext cx="1874261" cy="742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5.xml"/><Relationship Id="rId13" Type="http://schemas.openxmlformats.org/officeDocument/2006/relationships/control" Target="../activeX/activeX10.xml"/><Relationship Id="rId3" Type="http://schemas.openxmlformats.org/officeDocument/2006/relationships/vmlDrawing" Target="../drawings/vmlDrawing1.vml"/><Relationship Id="rId7" Type="http://schemas.openxmlformats.org/officeDocument/2006/relationships/control" Target="../activeX/activeX4.xml"/><Relationship Id="rId12" Type="http://schemas.openxmlformats.org/officeDocument/2006/relationships/control" Target="../activeX/activeX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3.xml"/><Relationship Id="rId11" Type="http://schemas.openxmlformats.org/officeDocument/2006/relationships/control" Target="../activeX/activeX8.xml"/><Relationship Id="rId5" Type="http://schemas.openxmlformats.org/officeDocument/2006/relationships/control" Target="../activeX/activeX2.xml"/><Relationship Id="rId15" Type="http://schemas.openxmlformats.org/officeDocument/2006/relationships/comments" Target="../comments1.xml"/><Relationship Id="rId10" Type="http://schemas.openxmlformats.org/officeDocument/2006/relationships/control" Target="../activeX/activeX7.xml"/><Relationship Id="rId4" Type="http://schemas.openxmlformats.org/officeDocument/2006/relationships/control" Target="../activeX/activeX1.xml"/><Relationship Id="rId9" Type="http://schemas.openxmlformats.org/officeDocument/2006/relationships/control" Target="../activeX/activeX6.xml"/><Relationship Id="rId14" Type="http://schemas.openxmlformats.org/officeDocument/2006/relationships/control" Target="../activeX/activeX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Tabelle1"/>
  <dimension ref="A1:AF91"/>
  <sheetViews>
    <sheetView showGridLines="0" tabSelected="1" zoomScale="120" zoomScaleNormal="120" workbookViewId="0">
      <selection activeCell="G19" sqref="G19:I20"/>
    </sheetView>
  </sheetViews>
  <sheetFormatPr baseColWidth="10" defaultColWidth="9.140625" defaultRowHeight="12.75"/>
  <cols>
    <col min="1" max="1" width="1.85546875" style="146" customWidth="1"/>
    <col min="2" max="2" width="5.140625" customWidth="1"/>
    <col min="3" max="3" width="6.42578125" customWidth="1"/>
    <col min="4" max="4" width="7.5703125" customWidth="1"/>
    <col min="5" max="5" width="7.85546875" customWidth="1"/>
    <col min="6" max="6" width="8.140625" customWidth="1"/>
    <col min="7" max="7" width="10.140625" customWidth="1"/>
    <col min="8" max="8" width="7" customWidth="1"/>
    <col min="9" max="9" width="9.7109375" customWidth="1"/>
    <col min="10" max="10" width="1.42578125" customWidth="1"/>
    <col min="11" max="11" width="6.42578125" customWidth="1"/>
    <col min="12" max="12" width="8.7109375" customWidth="1"/>
    <col min="13" max="13" width="0.85546875" customWidth="1"/>
    <col min="14" max="14" width="6.42578125" customWidth="1"/>
    <col min="15" max="15" width="8.85546875" customWidth="1"/>
    <col min="16" max="17" width="1.28515625" customWidth="1"/>
    <col min="18" max="18" width="21.42578125" hidden="1" customWidth="1"/>
    <col min="19" max="19" width="10.42578125" hidden="1" customWidth="1"/>
    <col min="20" max="20" width="13.28515625" hidden="1" customWidth="1"/>
    <col min="21" max="21" width="6.42578125" hidden="1" customWidth="1"/>
    <col min="22" max="22" width="12.85546875" hidden="1" customWidth="1"/>
    <col min="23" max="23" width="4.85546875" customWidth="1"/>
    <col min="24" max="24" width="6.42578125" customWidth="1"/>
    <col min="25" max="25" width="11" customWidth="1"/>
    <col min="26" max="31" width="6.42578125" customWidth="1"/>
    <col min="32" max="32" width="11.140625" customWidth="1"/>
    <col min="33" max="252" width="6.42578125" customWidth="1"/>
  </cols>
  <sheetData>
    <row r="1" spans="2:25" ht="6.75" customHeight="1"/>
    <row r="2" spans="2:25" ht="63" customHeight="1">
      <c r="B2" s="386"/>
      <c r="C2" s="387"/>
      <c r="D2" s="387"/>
      <c r="E2" s="387"/>
      <c r="G2" s="170"/>
      <c r="H2" s="171"/>
      <c r="I2" s="391" t="s">
        <v>311</v>
      </c>
      <c r="J2" s="392"/>
      <c r="K2" s="392"/>
      <c r="L2" s="392"/>
      <c r="M2" s="392"/>
      <c r="N2" s="392"/>
      <c r="O2" s="392"/>
    </row>
    <row r="3" spans="2:25" ht="8.25" customHeight="1"/>
    <row r="4" spans="2:25">
      <c r="B4" s="10" t="s">
        <v>304</v>
      </c>
      <c r="O4" s="27" t="s">
        <v>292</v>
      </c>
    </row>
    <row r="5" spans="2:25">
      <c r="B5" s="10" t="s">
        <v>319</v>
      </c>
      <c r="O5" s="27" t="s">
        <v>293</v>
      </c>
      <c r="Y5" s="7" t="s">
        <v>281</v>
      </c>
    </row>
    <row r="6" spans="2:25" ht="12" customHeight="1">
      <c r="B6" s="113" t="s">
        <v>325</v>
      </c>
      <c r="Y6" s="7" t="s">
        <v>280</v>
      </c>
    </row>
    <row r="7" spans="2:25" ht="12" customHeight="1">
      <c r="B7" s="113" t="s">
        <v>194</v>
      </c>
    </row>
    <row r="8" spans="2:25" ht="3.75" customHeight="1"/>
    <row r="9" spans="2:25" ht="13.5" customHeight="1">
      <c r="B9" s="26" t="s">
        <v>89</v>
      </c>
      <c r="E9" s="385" t="s">
        <v>307</v>
      </c>
      <c r="F9" s="385"/>
      <c r="G9" s="385"/>
      <c r="H9" s="385"/>
      <c r="I9" s="385"/>
      <c r="J9" s="385"/>
      <c r="K9" s="385"/>
      <c r="L9" s="385"/>
      <c r="M9" s="385"/>
      <c r="N9" s="385"/>
      <c r="O9" s="385"/>
      <c r="X9" s="299"/>
      <c r="Y9" s="7" t="s">
        <v>294</v>
      </c>
    </row>
    <row r="10" spans="2:25" ht="13.5" customHeight="1">
      <c r="B10" s="26" t="s">
        <v>86</v>
      </c>
      <c r="E10" s="385"/>
      <c r="F10" s="385"/>
      <c r="G10" s="385"/>
      <c r="H10" s="385"/>
      <c r="I10" s="385"/>
      <c r="J10" s="385"/>
      <c r="K10" s="385"/>
      <c r="L10" s="385"/>
      <c r="M10" s="385"/>
      <c r="N10" s="385"/>
      <c r="O10" s="385"/>
      <c r="X10" s="299"/>
      <c r="Y10" s="7" t="s">
        <v>301</v>
      </c>
    </row>
    <row r="11" spans="2:25" ht="3.75" customHeight="1"/>
    <row r="12" spans="2:25" ht="13.5" customHeight="1">
      <c r="B12" s="26" t="s">
        <v>88</v>
      </c>
      <c r="E12" s="385" t="s">
        <v>308</v>
      </c>
      <c r="F12" s="385"/>
      <c r="G12" s="385"/>
      <c r="H12" s="385"/>
      <c r="I12" s="385"/>
      <c r="J12" s="385"/>
      <c r="K12" s="385"/>
      <c r="L12" s="385"/>
      <c r="M12" s="385"/>
      <c r="N12" s="385"/>
      <c r="O12" s="385"/>
      <c r="X12" s="310"/>
      <c r="Y12" s="7" t="s">
        <v>295</v>
      </c>
    </row>
    <row r="13" spans="2:25" ht="13.5" customHeight="1">
      <c r="B13" s="26" t="s">
        <v>87</v>
      </c>
      <c r="E13" s="385"/>
      <c r="F13" s="385"/>
      <c r="G13" s="385"/>
      <c r="H13" s="385"/>
      <c r="I13" s="385"/>
      <c r="J13" s="385"/>
      <c r="K13" s="385"/>
      <c r="L13" s="385"/>
      <c r="M13" s="385"/>
      <c r="N13" s="385"/>
      <c r="O13" s="385"/>
      <c r="X13" s="310"/>
      <c r="Y13" s="7" t="s">
        <v>302</v>
      </c>
    </row>
    <row r="14" spans="2:25" ht="3" customHeight="1"/>
    <row r="15" spans="2:25">
      <c r="B15" s="53" t="s">
        <v>92</v>
      </c>
      <c r="C15" s="45"/>
      <c r="D15" s="45"/>
      <c r="E15" s="45"/>
      <c r="F15" s="45"/>
      <c r="G15" s="45"/>
      <c r="H15" s="45"/>
      <c r="I15" s="45"/>
      <c r="J15" s="45"/>
      <c r="K15" s="45"/>
      <c r="L15" s="45"/>
      <c r="M15" s="45"/>
      <c r="N15" s="45"/>
      <c r="O15" s="46"/>
    </row>
    <row r="16" spans="2:25">
      <c r="B16" s="389" t="s">
        <v>137</v>
      </c>
      <c r="C16" s="395" t="str">
        <f>IF(B16=""," ",VLOOKUP(B16,Classi_Kategorien!A6:I46,4))</f>
        <v xml:space="preserve">Gli edifici di cui alla lettera b) quando siano di importanza maggiore, edifici di abitazione civile e di commercio, villini semplici, bagni e costruzioni di carattere sportivo, scuole importanti ed istituti superiori e simili. </v>
      </c>
      <c r="D16" s="396"/>
      <c r="E16" s="396"/>
      <c r="F16" s="396"/>
      <c r="G16" s="396"/>
      <c r="H16" s="396"/>
      <c r="I16" s="396"/>
      <c r="J16" s="396"/>
      <c r="K16" s="396"/>
      <c r="L16" s="396"/>
      <c r="M16" s="396"/>
      <c r="N16" s="396"/>
      <c r="O16" s="65" t="str">
        <f>IF(B16=""," ","……...")</f>
        <v>……...</v>
      </c>
    </row>
    <row r="17" spans="1:23">
      <c r="B17" s="390"/>
      <c r="C17" s="395" t="str">
        <f>IF(B16=""," ",VLOOKUP(B16,Classi_Kategorien!A6:I46,9))</f>
        <v>Die unter Buchstabe b) genannten Gebäude, wenn sie von größerer Bedeutung sind, Wohnhäuser und gewerbliche Bauten, einfache Villen, Badeanstalten und Bauten für sportliche Zwecke, wichtige Schulen und Oberschulen u.ä.</v>
      </c>
      <c r="D17" s="396"/>
      <c r="E17" s="396"/>
      <c r="F17" s="396"/>
      <c r="G17" s="396"/>
      <c r="H17" s="396"/>
      <c r="I17" s="396"/>
      <c r="J17" s="396"/>
      <c r="K17" s="396"/>
      <c r="L17" s="396"/>
      <c r="M17" s="396"/>
      <c r="N17" s="396"/>
      <c r="O17" s="65" t="str">
        <f>IF(B16=""," ","……...")</f>
        <v>……...</v>
      </c>
    </row>
    <row r="18" spans="1:23" ht="3.75" customHeight="1">
      <c r="B18" s="39"/>
      <c r="C18" s="3"/>
      <c r="D18" s="3"/>
      <c r="E18" s="3"/>
      <c r="F18" s="3"/>
      <c r="G18" s="3"/>
      <c r="H18" s="3"/>
      <c r="I18" s="3"/>
      <c r="J18" s="3"/>
      <c r="K18" s="3"/>
      <c r="L18" s="3"/>
      <c r="M18" s="3"/>
      <c r="N18" s="3"/>
      <c r="O18" s="43"/>
    </row>
    <row r="19" spans="1:23" s="175" customFormat="1" ht="12">
      <c r="A19" s="173"/>
      <c r="B19" s="184" t="s">
        <v>91</v>
      </c>
      <c r="C19" s="186"/>
      <c r="D19" s="186"/>
      <c r="E19" s="186"/>
      <c r="F19" s="186"/>
      <c r="G19" s="388">
        <v>1000000</v>
      </c>
      <c r="H19" s="388"/>
      <c r="I19" s="388"/>
      <c r="J19" s="186"/>
      <c r="K19" s="186"/>
      <c r="L19" s="186"/>
      <c r="M19" s="186"/>
      <c r="N19" s="186"/>
      <c r="O19" s="187" t="s">
        <v>93</v>
      </c>
      <c r="S19" s="317">
        <v>1</v>
      </c>
      <c r="T19" s="188" t="e">
        <f>N70-N63</f>
        <v>#VALUE!</v>
      </c>
    </row>
    <row r="20" spans="1:23" s="175" customFormat="1" ht="12">
      <c r="A20" s="173"/>
      <c r="B20" s="184" t="s">
        <v>90</v>
      </c>
      <c r="C20" s="186"/>
      <c r="D20" s="186"/>
      <c r="E20" s="186"/>
      <c r="F20" s="186"/>
      <c r="G20" s="388"/>
      <c r="H20" s="388"/>
      <c r="I20" s="388"/>
      <c r="J20" s="186"/>
      <c r="K20" s="186"/>
      <c r="L20" s="186"/>
      <c r="M20" s="186"/>
      <c r="N20" s="393">
        <f ca="1">TODAY()</f>
        <v>41429</v>
      </c>
      <c r="O20" s="394"/>
      <c r="R20" s="186"/>
      <c r="W20" s="186"/>
    </row>
    <row r="21" spans="1:23" s="30" customFormat="1" ht="4.5" customHeight="1">
      <c r="A21" s="146"/>
      <c r="B21" s="54"/>
      <c r="C21" s="55"/>
      <c r="D21" s="55"/>
      <c r="E21" s="55"/>
      <c r="F21" s="55"/>
      <c r="G21" s="56"/>
      <c r="H21" s="56"/>
      <c r="I21" s="56"/>
      <c r="J21" s="55"/>
      <c r="K21" s="55"/>
      <c r="L21" s="55"/>
      <c r="M21" s="55"/>
      <c r="N21" s="57"/>
      <c r="O21" s="58"/>
      <c r="R21" s="55"/>
      <c r="S21" s="248"/>
    </row>
    <row r="22" spans="1:23" s="30" customFormat="1" ht="10.5" customHeight="1">
      <c r="A22" s="146"/>
      <c r="B22" s="47"/>
      <c r="C22" s="33"/>
      <c r="D22" s="33"/>
      <c r="E22" s="33"/>
      <c r="F22" s="33"/>
      <c r="G22" s="34"/>
      <c r="H22" s="34"/>
      <c r="I22" s="34"/>
      <c r="J22" s="33"/>
      <c r="K22" s="37"/>
      <c r="L22" s="36" t="s">
        <v>323</v>
      </c>
      <c r="M22" s="42"/>
      <c r="N22" s="35"/>
      <c r="O22" s="195" t="s">
        <v>326</v>
      </c>
      <c r="R22" s="316" t="s">
        <v>299</v>
      </c>
      <c r="S22" s="248"/>
    </row>
    <row r="23" spans="1:23" ht="12" customHeight="1" thickBot="1">
      <c r="B23" s="39"/>
      <c r="C23" s="48" t="s">
        <v>132</v>
      </c>
      <c r="D23" s="3"/>
      <c r="E23" s="3"/>
      <c r="F23" s="3"/>
      <c r="G23" s="48" t="s">
        <v>133</v>
      </c>
      <c r="H23" s="3"/>
      <c r="I23" s="3"/>
      <c r="J23" s="3"/>
      <c r="K23" s="41"/>
      <c r="L23" s="169" t="s">
        <v>321</v>
      </c>
      <c r="M23" s="39"/>
      <c r="N23" s="32"/>
      <c r="O23" s="167" t="s">
        <v>322</v>
      </c>
      <c r="R23" s="315" t="s">
        <v>300</v>
      </c>
      <c r="S23" s="3"/>
      <c r="U23" s="294"/>
    </row>
    <row r="24" spans="1:23" s="175" customFormat="1" ht="12">
      <c r="A24" s="173"/>
      <c r="B24" s="202" t="s">
        <v>99</v>
      </c>
      <c r="C24" s="203" t="s">
        <v>101</v>
      </c>
      <c r="D24" s="203"/>
      <c r="E24" s="203"/>
      <c r="F24" s="203"/>
      <c r="G24" s="203" t="s">
        <v>102</v>
      </c>
      <c r="H24" s="210"/>
      <c r="I24" s="203"/>
      <c r="J24" s="203"/>
      <c r="K24" s="211"/>
      <c r="L24" s="212"/>
      <c r="M24" s="213"/>
      <c r="N24" s="210"/>
      <c r="O24" s="214"/>
      <c r="R24" s="311"/>
      <c r="S24" s="186"/>
    </row>
    <row r="25" spans="1:23" s="105" customFormat="1" ht="11.25">
      <c r="A25" s="149"/>
      <c r="B25" s="205"/>
      <c r="C25" s="103" t="s">
        <v>95</v>
      </c>
      <c r="D25" s="103"/>
      <c r="E25" s="103"/>
      <c r="F25" s="103"/>
      <c r="G25" s="103"/>
      <c r="H25" s="353">
        <f ca="1">IF(G19="","0",TabA!L45)</f>
        <v>4.9113140115440395</v>
      </c>
      <c r="I25" s="103" t="s">
        <v>96</v>
      </c>
      <c r="J25" s="103"/>
      <c r="K25" s="106"/>
      <c r="L25" s="104"/>
      <c r="M25" s="102"/>
      <c r="N25" s="103"/>
      <c r="O25" s="206"/>
      <c r="R25" s="312"/>
      <c r="S25" s="103"/>
    </row>
    <row r="26" spans="1:23">
      <c r="B26" s="215"/>
      <c r="C26" s="423">
        <f>G19</f>
        <v>1000000</v>
      </c>
      <c r="D26" s="423"/>
      <c r="E26" s="350" t="s">
        <v>309</v>
      </c>
      <c r="F26" s="354">
        <f ca="1">H25</f>
        <v>4.9113140115440395</v>
      </c>
      <c r="G26" s="49" t="s">
        <v>97</v>
      </c>
      <c r="H26" s="361">
        <f>TabB!O23</f>
        <v>1.1500000000000001</v>
      </c>
      <c r="I26" s="49" t="s">
        <v>98</v>
      </c>
      <c r="J26" s="3"/>
      <c r="K26" s="424">
        <f ca="1">IF(G19=""," ",C26*F26*H26/100)</f>
        <v>56480.111132756465</v>
      </c>
      <c r="L26" s="425"/>
      <c r="M26" s="39"/>
      <c r="N26" s="397"/>
      <c r="O26" s="398"/>
      <c r="R26" s="313"/>
      <c r="S26" s="3"/>
    </row>
    <row r="27" spans="1:23" ht="2.25" customHeight="1">
      <c r="B27" s="215"/>
      <c r="C27" s="3"/>
      <c r="D27" s="3"/>
      <c r="E27" s="3"/>
      <c r="F27" s="3"/>
      <c r="G27" s="3"/>
      <c r="H27" s="3"/>
      <c r="I27" s="3"/>
      <c r="J27" s="3"/>
      <c r="K27" s="39"/>
      <c r="L27" s="3"/>
      <c r="M27" s="39"/>
      <c r="N27" s="225"/>
      <c r="O27" s="226"/>
      <c r="R27" s="313"/>
      <c r="S27" s="3"/>
    </row>
    <row r="28" spans="1:23" s="105" customFormat="1" ht="10.5" customHeight="1">
      <c r="A28" s="147"/>
      <c r="B28" s="205"/>
      <c r="C28" s="103" t="s">
        <v>120</v>
      </c>
      <c r="D28" s="103"/>
      <c r="E28" s="103"/>
      <c r="F28" s="104" t="s">
        <v>274</v>
      </c>
      <c r="G28" s="103" t="s">
        <v>121</v>
      </c>
      <c r="H28" s="103"/>
      <c r="I28" s="103"/>
      <c r="J28" s="103"/>
      <c r="K28" s="106"/>
      <c r="L28" s="104"/>
      <c r="M28" s="102"/>
      <c r="N28" s="227"/>
      <c r="O28" s="228"/>
      <c r="R28" s="312"/>
      <c r="S28" s="103"/>
    </row>
    <row r="29" spans="1:23" s="105" customFormat="1">
      <c r="A29" s="147"/>
      <c r="B29" s="205"/>
      <c r="C29" s="253" t="s">
        <v>289</v>
      </c>
      <c r="D29" s="257"/>
      <c r="E29" s="257"/>
      <c r="F29" s="258"/>
      <c r="G29" s="255" t="s">
        <v>195</v>
      </c>
      <c r="H29" s="257"/>
      <c r="I29" s="257"/>
      <c r="J29" s="259"/>
      <c r="K29" s="426">
        <f ca="1">SUM(K30:L31)</f>
        <v>5893.5768138528483</v>
      </c>
      <c r="L29" s="427"/>
      <c r="M29" s="265"/>
      <c r="N29" s="407" t="str">
        <f>IF(H$74=""," ",SUM(N30:O31))</f>
        <v xml:space="preserve"> </v>
      </c>
      <c r="O29" s="408"/>
      <c r="R29" s="321" t="e">
        <f>SUM(R30:R31)</f>
        <v>#VALUE!</v>
      </c>
      <c r="S29" s="103"/>
      <c r="T29" s="319" t="e">
        <f>SUM(T30:T31)</f>
        <v>#VALUE!</v>
      </c>
    </row>
    <row r="30" spans="1:23">
      <c r="A30" s="148" t="b">
        <f>IF(B30=FALSE,"",B30)</f>
        <v>1</v>
      </c>
      <c r="B30" s="295" t="b">
        <v>1</v>
      </c>
      <c r="C30" s="250" t="s">
        <v>111</v>
      </c>
      <c r="D30" s="251"/>
      <c r="E30" s="251"/>
      <c r="F30" s="336">
        <f>IF(A30&lt;&gt;"",TabB!O10,"")</f>
        <v>0.1</v>
      </c>
      <c r="G30" s="252" t="s">
        <v>103</v>
      </c>
      <c r="H30" s="251"/>
      <c r="I30" s="251"/>
      <c r="J30" s="251"/>
      <c r="K30" s="409">
        <f ca="1">IF(B30=TRUE,B30*C$26*F$26*F30/100," ")</f>
        <v>4911.3140115440401</v>
      </c>
      <c r="L30" s="410"/>
      <c r="M30" s="264"/>
      <c r="N30" s="399" t="str">
        <f>IF(B30=TRUE,V30," ")</f>
        <v xml:space="preserve"> </v>
      </c>
      <c r="O30" s="400"/>
      <c r="R30" s="322" t="e">
        <f>N70*T30</f>
        <v>#VALUE!</v>
      </c>
      <c r="S30" s="314"/>
      <c r="T30" s="320" t="e">
        <f>N30/T$19</f>
        <v>#VALUE!</v>
      </c>
      <c r="V30" s="64" t="str">
        <f>IF(H$74=""," ",K30-(K30*H$74))</f>
        <v xml:space="preserve"> </v>
      </c>
    </row>
    <row r="31" spans="1:23">
      <c r="A31" s="148" t="b">
        <f>IF(B31=FALSE,"",B31)</f>
        <v>1</v>
      </c>
      <c r="B31" s="295" t="b">
        <v>1</v>
      </c>
      <c r="C31" s="260" t="s">
        <v>112</v>
      </c>
      <c r="D31" s="261"/>
      <c r="E31" s="261"/>
      <c r="F31" s="337">
        <f>IF(A31&lt;&gt;"",TabB!O11,"")</f>
        <v>0.02</v>
      </c>
      <c r="G31" s="262" t="s">
        <v>104</v>
      </c>
      <c r="H31" s="261"/>
      <c r="I31" s="261"/>
      <c r="J31" s="109"/>
      <c r="K31" s="411">
        <f ca="1">IF(B31=TRUE,B31*C$26*F$26*F31/100," ")</f>
        <v>982.26280230880786</v>
      </c>
      <c r="L31" s="412"/>
      <c r="M31" s="111"/>
      <c r="N31" s="401" t="str">
        <f>IF(B31=TRUE,V31," ")</f>
        <v xml:space="preserve"> </v>
      </c>
      <c r="O31" s="402"/>
      <c r="Q31" s="294"/>
      <c r="R31" s="323" t="e">
        <f>N70*T31</f>
        <v>#VALUE!</v>
      </c>
      <c r="S31" s="314"/>
      <c r="T31" s="320" t="e">
        <f>N31/T$19</f>
        <v>#VALUE!</v>
      </c>
      <c r="V31" s="64" t="str">
        <f>IF(H$74=""," ",K31-(K31*H$74))</f>
        <v xml:space="preserve"> </v>
      </c>
    </row>
    <row r="32" spans="1:23" s="30" customFormat="1" ht="3.75" customHeight="1">
      <c r="A32" s="148"/>
      <c r="B32" s="291"/>
      <c r="C32" s="28"/>
      <c r="D32" s="248"/>
      <c r="E32" s="248"/>
      <c r="F32" s="338"/>
      <c r="G32" s="28"/>
      <c r="H32" s="248"/>
      <c r="I32" s="55"/>
      <c r="J32" s="254"/>
      <c r="K32" s="342"/>
      <c r="L32" s="343"/>
      <c r="M32" s="277"/>
      <c r="N32" s="280"/>
      <c r="O32" s="272"/>
      <c r="R32" s="324"/>
      <c r="S32" s="248"/>
      <c r="T32" s="320"/>
      <c r="V32" s="249"/>
    </row>
    <row r="33" spans="1:27" s="30" customFormat="1">
      <c r="A33" s="148"/>
      <c r="B33" s="292"/>
      <c r="C33" s="253" t="s">
        <v>296</v>
      </c>
      <c r="D33" s="254"/>
      <c r="E33" s="254"/>
      <c r="F33" s="339"/>
      <c r="G33" s="255" t="s">
        <v>94</v>
      </c>
      <c r="H33" s="254"/>
      <c r="I33" s="254"/>
      <c r="J33" s="256"/>
      <c r="K33" s="428">
        <f ca="1">SUM(K34)</f>
        <v>7366.9710173160593</v>
      </c>
      <c r="L33" s="429"/>
      <c r="M33" s="267"/>
      <c r="N33" s="407" t="str">
        <f>IF(H$74=""," ",SUM(N34:O35))</f>
        <v xml:space="preserve"> </v>
      </c>
      <c r="O33" s="408"/>
      <c r="R33" s="321" t="e">
        <f>SUM(R34)</f>
        <v>#VALUE!</v>
      </c>
      <c r="S33" s="314"/>
      <c r="T33" s="319" t="e">
        <f>SUM(T34)</f>
        <v>#VALUE!</v>
      </c>
      <c r="V33" s="249"/>
      <c r="AA33" s="279"/>
    </row>
    <row r="34" spans="1:27">
      <c r="A34" s="148" t="b">
        <f>IF(B34=FALSE,"",B34)</f>
        <v>1</v>
      </c>
      <c r="B34" s="295" t="b">
        <v>1</v>
      </c>
      <c r="C34" s="260" t="s">
        <v>291</v>
      </c>
      <c r="D34" s="261"/>
      <c r="E34" s="261"/>
      <c r="F34" s="337">
        <f>IF(A34&lt;&gt;"",TabB!O12,"")</f>
        <v>0.15</v>
      </c>
      <c r="G34" s="262" t="s">
        <v>282</v>
      </c>
      <c r="H34" s="261"/>
      <c r="I34" s="109"/>
      <c r="J34" s="109"/>
      <c r="K34" s="411">
        <f ca="1">IF(B34=TRUE,B34*C$26*F$26*F34/100," ")</f>
        <v>7366.9710173160593</v>
      </c>
      <c r="L34" s="412"/>
      <c r="M34" s="111"/>
      <c r="N34" s="405" t="str">
        <f>IF(B34=TRUE,V34," ")</f>
        <v xml:space="preserve"> </v>
      </c>
      <c r="O34" s="406"/>
      <c r="R34" s="325" t="e">
        <f>N70*T34</f>
        <v>#VALUE!</v>
      </c>
      <c r="S34" s="314"/>
      <c r="T34" s="320" t="e">
        <f>N34/T$19</f>
        <v>#VALUE!</v>
      </c>
      <c r="V34" s="64" t="str">
        <f>IF(H$74=""," ",K34-(K34*H$74))</f>
        <v xml:space="preserve"> </v>
      </c>
    </row>
    <row r="35" spans="1:27" s="30" customFormat="1" ht="3.75" customHeight="1">
      <c r="A35" s="148"/>
      <c r="B35" s="291"/>
      <c r="C35" s="28"/>
      <c r="D35" s="248"/>
      <c r="E35" s="248"/>
      <c r="F35" s="338"/>
      <c r="G35" s="28"/>
      <c r="H35" s="248"/>
      <c r="I35" s="254"/>
      <c r="J35" s="254"/>
      <c r="K35" s="342"/>
      <c r="L35" s="343"/>
      <c r="M35" s="277"/>
      <c r="N35" s="280"/>
      <c r="O35" s="272"/>
      <c r="R35" s="324"/>
      <c r="S35" s="248"/>
      <c r="T35" s="320"/>
      <c r="V35" s="249"/>
    </row>
    <row r="36" spans="1:27" s="30" customFormat="1">
      <c r="A36" s="148"/>
      <c r="B36" s="292"/>
      <c r="C36" s="253" t="s">
        <v>297</v>
      </c>
      <c r="D36" s="254"/>
      <c r="E36" s="254"/>
      <c r="F36" s="339"/>
      <c r="G36" s="255" t="s">
        <v>283</v>
      </c>
      <c r="H36" s="254"/>
      <c r="I36" s="254"/>
      <c r="J36" s="256"/>
      <c r="K36" s="428">
        <f ca="1">SUM(K37:L41)</f>
        <v>26029.96426118341</v>
      </c>
      <c r="L36" s="429"/>
      <c r="M36" s="267"/>
      <c r="N36" s="407" t="str">
        <f>IF(H$74=""," ",SUM(N37:O40))</f>
        <v xml:space="preserve"> </v>
      </c>
      <c r="O36" s="408"/>
      <c r="R36" s="321" t="e">
        <f>SUM(R37:R40)</f>
        <v>#VALUE!</v>
      </c>
      <c r="S36" s="314"/>
      <c r="T36" s="319" t="e">
        <f>SUM(T37:T40)</f>
        <v>#VALUE!</v>
      </c>
      <c r="V36" s="249"/>
      <c r="AA36" s="279"/>
    </row>
    <row r="37" spans="1:27">
      <c r="A37" s="148" t="b">
        <f>IF(B37=FALSE,"",B37)</f>
        <v>1</v>
      </c>
      <c r="B37" s="296" t="b">
        <v>1</v>
      </c>
      <c r="C37" s="250" t="s">
        <v>113</v>
      </c>
      <c r="D37" s="251"/>
      <c r="E37" s="251"/>
      <c r="F37" s="336">
        <f>IF(A37&lt;&gt;"",TabB!O13,"")</f>
        <v>0.25</v>
      </c>
      <c r="G37" s="252" t="s">
        <v>105</v>
      </c>
      <c r="H37" s="251"/>
      <c r="I37" s="251"/>
      <c r="J37" s="251"/>
      <c r="K37" s="409">
        <f ca="1">IF(B37=TRUE,B37*C$26*F$26*F37/100," ")</f>
        <v>12278.285028860098</v>
      </c>
      <c r="L37" s="410"/>
      <c r="M37" s="264"/>
      <c r="N37" s="399" t="str">
        <f>IF(B37=TRUE,V37," ")</f>
        <v xml:space="preserve"> </v>
      </c>
      <c r="O37" s="400"/>
      <c r="R37" s="322" t="e">
        <f>N$70*T37</f>
        <v>#VALUE!</v>
      </c>
      <c r="S37" s="314"/>
      <c r="T37" s="320" t="e">
        <f>N37/T$19</f>
        <v>#VALUE!</v>
      </c>
      <c r="V37" s="64" t="str">
        <f>IF(H$74=""," ",K37-(K37*H$74))</f>
        <v xml:space="preserve"> </v>
      </c>
    </row>
    <row r="38" spans="1:27">
      <c r="A38" s="148" t="b">
        <f>IF(B38=FALSE,"",B38)</f>
        <v>1</v>
      </c>
      <c r="B38" s="295" t="b">
        <v>1</v>
      </c>
      <c r="C38" s="107" t="s">
        <v>114</v>
      </c>
      <c r="D38" s="3"/>
      <c r="E38" s="3"/>
      <c r="F38" s="340">
        <f>IF(A38&lt;&gt;"",TabB!O14,"")</f>
        <v>0.1</v>
      </c>
      <c r="G38" s="25" t="s">
        <v>284</v>
      </c>
      <c r="H38" s="3"/>
      <c r="I38" s="3"/>
      <c r="J38" s="3"/>
      <c r="K38" s="411">
        <f ca="1">IF(B38=TRUE,B38*C$26*F$26*F38/100," ")</f>
        <v>4911.3140115440401</v>
      </c>
      <c r="L38" s="412"/>
      <c r="M38" s="39"/>
      <c r="N38" s="403" t="str">
        <f>IF(B38=TRUE,V38," ")</f>
        <v xml:space="preserve"> </v>
      </c>
      <c r="O38" s="404"/>
      <c r="R38" s="326" t="e">
        <f t="shared" ref="R38:R40" si="0">N$70*T38</f>
        <v>#VALUE!</v>
      </c>
      <c r="S38" s="314"/>
      <c r="T38" s="320" t="e">
        <f>N38/T$19</f>
        <v>#VALUE!</v>
      </c>
      <c r="V38" s="64" t="str">
        <f>IF(H$74=""," ",K38-(K38*H$74))</f>
        <v xml:space="preserve"> </v>
      </c>
    </row>
    <row r="39" spans="1:27">
      <c r="A39" s="148" t="b">
        <f>IF(B39=FALSE,"",B39)</f>
        <v>1</v>
      </c>
      <c r="B39" s="295" t="b">
        <v>1</v>
      </c>
      <c r="C39" s="108" t="s">
        <v>115</v>
      </c>
      <c r="D39" s="109"/>
      <c r="E39" s="109"/>
      <c r="F39" s="340">
        <f>IF(A39&lt;&gt;"",TabB!O15,"")</f>
        <v>0.15</v>
      </c>
      <c r="G39" s="110" t="s">
        <v>106</v>
      </c>
      <c r="H39" s="109"/>
      <c r="I39" s="109"/>
      <c r="J39" s="109"/>
      <c r="K39" s="411">
        <f ca="1">IF(B39=TRUE,B39*C$26*F$26*F39/100," ")</f>
        <v>7366.9710173160593</v>
      </c>
      <c r="L39" s="412"/>
      <c r="M39" s="111"/>
      <c r="N39" s="403" t="str">
        <f>IF(B39=TRUE,V39," ")</f>
        <v xml:space="preserve"> </v>
      </c>
      <c r="O39" s="404"/>
      <c r="R39" s="326" t="e">
        <f t="shared" si="0"/>
        <v>#VALUE!</v>
      </c>
      <c r="S39" s="314"/>
      <c r="T39" s="320" t="e">
        <f>N39/T$19</f>
        <v>#VALUE!</v>
      </c>
      <c r="V39" s="64" t="str">
        <f>IF(H$74=""," ",K39-(K39*H$74))</f>
        <v xml:space="preserve"> </v>
      </c>
    </row>
    <row r="40" spans="1:27">
      <c r="A40" s="148" t="b">
        <f>IF(B40=FALSE,"",B40)</f>
        <v>1</v>
      </c>
      <c r="B40" s="297" t="b">
        <v>1</v>
      </c>
      <c r="C40" s="260" t="s">
        <v>116</v>
      </c>
      <c r="D40" s="261"/>
      <c r="E40" s="261"/>
      <c r="F40" s="337">
        <f>IF(A40&lt;&gt;"",TabB!O16,"")</f>
        <v>0.03</v>
      </c>
      <c r="G40" s="262" t="s">
        <v>107</v>
      </c>
      <c r="H40" s="261"/>
      <c r="I40" s="273"/>
      <c r="J40" s="274"/>
      <c r="K40" s="415">
        <f ca="1">IF(B40=TRUE,B40*C$26*F$26*F40/100," ")</f>
        <v>1473.3942034632119</v>
      </c>
      <c r="L40" s="416"/>
      <c r="M40" s="266"/>
      <c r="N40" s="421" t="str">
        <f>IF(B40=TRUE,V40," ")</f>
        <v xml:space="preserve"> </v>
      </c>
      <c r="O40" s="402"/>
      <c r="R40" s="333" t="e">
        <f t="shared" si="0"/>
        <v>#VALUE!</v>
      </c>
      <c r="S40" s="314"/>
      <c r="T40" s="320" t="e">
        <f>N40/T$19</f>
        <v>#VALUE!</v>
      </c>
      <c r="V40" s="64" t="str">
        <f>IF(H$74=""," ",K40-(K40*H$74))</f>
        <v xml:space="preserve"> </v>
      </c>
      <c r="AA40" s="144"/>
    </row>
    <row r="41" spans="1:27" s="30" customFormat="1" ht="3.75" customHeight="1">
      <c r="A41" s="148"/>
      <c r="B41" s="291"/>
      <c r="C41" s="28"/>
      <c r="D41" s="248"/>
      <c r="E41" s="248"/>
      <c r="F41" s="338"/>
      <c r="G41" s="28"/>
      <c r="H41" s="248"/>
      <c r="I41" s="254"/>
      <c r="J41" s="254"/>
      <c r="K41" s="342"/>
      <c r="L41" s="343"/>
      <c r="M41" s="277"/>
      <c r="N41" s="268"/>
      <c r="O41" s="272"/>
      <c r="R41" s="324"/>
      <c r="S41" s="248"/>
      <c r="T41" s="320"/>
      <c r="V41" s="249"/>
    </row>
    <row r="42" spans="1:27" s="30" customFormat="1">
      <c r="A42" s="148"/>
      <c r="B42" s="292"/>
      <c r="C42" s="255" t="s">
        <v>298</v>
      </c>
      <c r="D42" s="254"/>
      <c r="E42" s="254"/>
      <c r="F42" s="339"/>
      <c r="G42" s="255" t="s">
        <v>196</v>
      </c>
      <c r="H42" s="254"/>
      <c r="I42" s="55"/>
      <c r="J42" s="275"/>
      <c r="K42" s="417">
        <f ca="1">SUM(K43:L45)</f>
        <v>17189.599040404137</v>
      </c>
      <c r="L42" s="418"/>
      <c r="M42" s="276"/>
      <c r="N42" s="407" t="str">
        <f>IF(H$74=""," ",SUM(N43:O45))</f>
        <v xml:space="preserve"> </v>
      </c>
      <c r="O42" s="408"/>
      <c r="R42" s="321" t="e">
        <f>SUM(R43:R45)</f>
        <v>#VALUE!</v>
      </c>
      <c r="S42" s="314"/>
      <c r="T42" s="319" t="e">
        <f>SUM(T43:T45)</f>
        <v>#VALUE!</v>
      </c>
      <c r="V42" s="249"/>
    </row>
    <row r="43" spans="1:27">
      <c r="A43" s="148" t="b">
        <f>IF(B43=FALSE,"",B43)</f>
        <v>1</v>
      </c>
      <c r="B43" s="296" t="b">
        <v>1</v>
      </c>
      <c r="C43" s="250" t="s">
        <v>117</v>
      </c>
      <c r="D43" s="251"/>
      <c r="E43" s="251"/>
      <c r="F43" s="336">
        <f>IF(A43&lt;&gt;"",TabB!O17,"")</f>
        <v>0.25</v>
      </c>
      <c r="G43" s="252" t="s">
        <v>108</v>
      </c>
      <c r="H43" s="251"/>
      <c r="I43" s="251"/>
      <c r="J43" s="251"/>
      <c r="K43" s="409">
        <f ca="1">IF(B43=TRUE,B43*C$26*F$26*F43/100," ")</f>
        <v>12278.285028860098</v>
      </c>
      <c r="L43" s="410"/>
      <c r="M43" s="264"/>
      <c r="N43" s="399" t="str">
        <f>IF(B43=TRUE,V43," ")</f>
        <v xml:space="preserve"> </v>
      </c>
      <c r="O43" s="400"/>
      <c r="R43" s="322" t="e">
        <f>N$70*T43</f>
        <v>#VALUE!</v>
      </c>
      <c r="S43" s="314"/>
      <c r="T43" s="320" t="e">
        <f>N43/T$19</f>
        <v>#VALUE!</v>
      </c>
      <c r="V43" s="64" t="str">
        <f>IF(H$74=""," ",K43-(K43*H$74))</f>
        <v xml:space="preserve"> </v>
      </c>
    </row>
    <row r="44" spans="1:27">
      <c r="A44" s="148" t="b">
        <f>IF(B44=FALSE,"",B44)</f>
        <v>1</v>
      </c>
      <c r="B44" s="295" t="b">
        <v>1</v>
      </c>
      <c r="C44" s="25" t="s">
        <v>118</v>
      </c>
      <c r="D44" s="3"/>
      <c r="E44" s="3"/>
      <c r="F44" s="340">
        <f>IF(A44&lt;&gt;"",TabB!O19,"")</f>
        <v>0.03</v>
      </c>
      <c r="G44" s="25" t="s">
        <v>109</v>
      </c>
      <c r="H44" s="3"/>
      <c r="I44" s="3"/>
      <c r="J44" s="3"/>
      <c r="K44" s="411">
        <f ca="1">IF(B44=TRUE,B44*C$26*F$26*F44/100," ")</f>
        <v>1473.3942034632119</v>
      </c>
      <c r="L44" s="412"/>
      <c r="M44" s="111"/>
      <c r="N44" s="403" t="str">
        <f>IF(B44=TRUE,V44," ")</f>
        <v xml:space="preserve"> </v>
      </c>
      <c r="O44" s="404"/>
      <c r="R44" s="326" t="e">
        <f t="shared" ref="R44" si="1">N$70*T44</f>
        <v>#VALUE!</v>
      </c>
      <c r="S44" s="3"/>
      <c r="T44" s="320" t="e">
        <f>N44/T$19</f>
        <v>#VALUE!</v>
      </c>
      <c r="V44" s="64" t="str">
        <f>IF(H$74=""," ",K44-(K44*H$74))</f>
        <v xml:space="preserve"> </v>
      </c>
    </row>
    <row r="45" spans="1:27">
      <c r="A45" s="148" t="b">
        <f>IF(B45=FALSE,"",B45)</f>
        <v>1</v>
      </c>
      <c r="B45" s="295" t="b">
        <v>1</v>
      </c>
      <c r="C45" s="260" t="s">
        <v>119</v>
      </c>
      <c r="D45" s="261"/>
      <c r="E45" s="261"/>
      <c r="F45" s="337">
        <f>IF(A45&lt;&gt;"",TabB!O20,"")</f>
        <v>7.0000000000000007E-2</v>
      </c>
      <c r="G45" s="262" t="s">
        <v>110</v>
      </c>
      <c r="H45" s="261"/>
      <c r="I45" s="261"/>
      <c r="J45" s="263"/>
      <c r="K45" s="415">
        <f ca="1">IF(B45=TRUE,B45*C$26*F$26*F45/100," ")</f>
        <v>3437.9198080808278</v>
      </c>
      <c r="L45" s="416"/>
      <c r="M45" s="266"/>
      <c r="N45" s="421" t="str">
        <f>IF(B45=TRUE,V45," ")</f>
        <v xml:space="preserve"> </v>
      </c>
      <c r="O45" s="422"/>
      <c r="R45" s="327" t="e">
        <f>N70*T45</f>
        <v>#VALUE!</v>
      </c>
      <c r="S45" s="3"/>
      <c r="T45" s="320" t="e">
        <f>N45/T$19</f>
        <v>#VALUE!</v>
      </c>
      <c r="V45" s="64" t="str">
        <f>IF(H$74=""," ",K45-(K45*H$74))</f>
        <v xml:space="preserve"> </v>
      </c>
      <c r="AA45" s="144"/>
    </row>
    <row r="46" spans="1:27" ht="3" customHeight="1">
      <c r="A46" s="148" t="str">
        <f t="shared" ref="A46" si="2">IF(B46=0,"",B46)</f>
        <v/>
      </c>
      <c r="B46" s="293"/>
      <c r="C46" s="3"/>
      <c r="D46" s="3"/>
      <c r="E46" s="3"/>
      <c r="F46" s="225"/>
      <c r="G46" s="3"/>
      <c r="H46" s="3"/>
      <c r="I46" s="3"/>
      <c r="J46" s="3"/>
      <c r="K46" s="344"/>
      <c r="L46" s="345"/>
      <c r="M46" s="269"/>
      <c r="N46" s="270"/>
      <c r="O46" s="271"/>
      <c r="R46" s="327"/>
      <c r="S46" s="3"/>
      <c r="T46" s="320" t="e">
        <f t="shared" ref="T46" si="3">N46/(T$19/100)</f>
        <v>#VALUE!</v>
      </c>
      <c r="V46" s="64" t="str">
        <f>IF(H$74=""," ",K46-(K46*H$74))</f>
        <v xml:space="preserve"> </v>
      </c>
    </row>
    <row r="47" spans="1:27">
      <c r="B47" s="215"/>
      <c r="C47" s="28" t="s">
        <v>123</v>
      </c>
      <c r="D47" s="3"/>
      <c r="E47" s="3"/>
      <c r="F47" s="341">
        <f>SUM(F30:F46)</f>
        <v>1.1500000000000001</v>
      </c>
      <c r="G47" s="28" t="s">
        <v>124</v>
      </c>
      <c r="H47" s="3"/>
      <c r="I47" s="3"/>
      <c r="J47" s="3"/>
      <c r="K47" s="413">
        <f ca="1">K42+K36+K29+K33</f>
        <v>56480.111132756458</v>
      </c>
      <c r="L47" s="414"/>
      <c r="M47" s="39"/>
      <c r="N47" s="419" t="str">
        <f>IF(H$74=""," ",N42+N33+N36+N29)</f>
        <v xml:space="preserve"> </v>
      </c>
      <c r="O47" s="420"/>
      <c r="R47" s="332"/>
      <c r="S47" s="314"/>
      <c r="T47" s="320"/>
      <c r="V47" s="64"/>
    </row>
    <row r="48" spans="1:27" ht="4.5" customHeight="1" thickBot="1">
      <c r="B48" s="207"/>
      <c r="C48" s="208"/>
      <c r="D48" s="208"/>
      <c r="E48" s="208"/>
      <c r="F48" s="208"/>
      <c r="G48" s="208"/>
      <c r="H48" s="208"/>
      <c r="I48" s="208"/>
      <c r="J48" s="208"/>
      <c r="K48" s="229"/>
      <c r="L48" s="230"/>
      <c r="M48" s="209"/>
      <c r="N48" s="230"/>
      <c r="O48" s="242"/>
      <c r="R48" s="323"/>
      <c r="S48" s="3"/>
      <c r="T48" s="320"/>
      <c r="V48" s="64"/>
    </row>
    <row r="49" spans="1:25" s="174" customFormat="1" ht="12.75" customHeight="1">
      <c r="A49" s="173"/>
      <c r="B49" s="202" t="s">
        <v>100</v>
      </c>
      <c r="C49" s="203" t="s">
        <v>125</v>
      </c>
      <c r="D49" s="203"/>
      <c r="E49" s="432"/>
      <c r="F49" s="432"/>
      <c r="G49" s="203" t="s">
        <v>126</v>
      </c>
      <c r="H49" s="203"/>
      <c r="I49" s="283">
        <f>IF(E49&gt;0,E49,G19)</f>
        <v>1000000</v>
      </c>
      <c r="J49" s="203"/>
      <c r="K49" s="231"/>
      <c r="L49" s="232"/>
      <c r="M49" s="204"/>
      <c r="N49" s="243"/>
      <c r="O49" s="244"/>
      <c r="R49" s="327"/>
      <c r="S49" s="314"/>
      <c r="T49" s="320"/>
      <c r="V49" s="188"/>
    </row>
    <row r="50" spans="1:25" ht="10.5" customHeight="1">
      <c r="A50" s="150"/>
      <c r="B50" s="215"/>
      <c r="C50" s="50" t="s">
        <v>260</v>
      </c>
      <c r="D50" s="50"/>
      <c r="E50" s="50" t="s">
        <v>261</v>
      </c>
      <c r="F50" s="347">
        <f>TabE!H12</f>
        <v>2582.2800000000002</v>
      </c>
      <c r="G50" s="348">
        <f>IF(B$56=TRUE,1.8396504%," ")</f>
        <v>1.8396504000000001E-2</v>
      </c>
      <c r="H50" s="349" t="s">
        <v>97</v>
      </c>
      <c r="I50" s="347">
        <f>IF(I49&lt;F50,I49,F50)</f>
        <v>2582.2800000000002</v>
      </c>
      <c r="J50" s="50" t="s">
        <v>98</v>
      </c>
      <c r="K50" s="439">
        <f>IF(B$56=TRUE,I50*G50,"")</f>
        <v>47.504924349120003</v>
      </c>
      <c r="L50" s="440"/>
      <c r="M50" s="39"/>
      <c r="N50" s="437" t="str">
        <f>IF(B$56=TRUE,V50," ")</f>
        <v xml:space="preserve"> </v>
      </c>
      <c r="O50" s="438"/>
      <c r="R50" s="327" t="e">
        <f>N$70*T50</f>
        <v>#VALUE!</v>
      </c>
      <c r="S50" s="3"/>
      <c r="T50" s="320" t="e">
        <f>N50/T$19</f>
        <v>#VALUE!</v>
      </c>
      <c r="V50" s="64" t="str">
        <f>IF(H$74=""," ",K50-(K50*H$74))</f>
        <v xml:space="preserve"> </v>
      </c>
    </row>
    <row r="51" spans="1:25" ht="10.5" customHeight="1">
      <c r="B51" s="215"/>
      <c r="C51" s="50" t="s">
        <v>277</v>
      </c>
      <c r="D51" s="50"/>
      <c r="E51" s="50" t="s">
        <v>276</v>
      </c>
      <c r="F51" s="347">
        <f>TabE!H13</f>
        <v>10329.14</v>
      </c>
      <c r="G51" s="348">
        <f>IF(B$56=TRUE,1.686346%," ")</f>
        <v>1.686346E-2</v>
      </c>
      <c r="H51" s="349" t="s">
        <v>97</v>
      </c>
      <c r="I51" s="347">
        <f>IF(I49-F51&lt;F51-F50,(I49-I50),(F51-F50))</f>
        <v>7746.8599999999988</v>
      </c>
      <c r="J51" s="50" t="s">
        <v>98</v>
      </c>
      <c r="K51" s="439">
        <f>IF(B$56=TRUE,I51*G51,"")</f>
        <v>130.63886373559998</v>
      </c>
      <c r="L51" s="440"/>
      <c r="M51" s="39"/>
      <c r="N51" s="437" t="str">
        <f>IF(B$56=TRUE,V51," ")</f>
        <v xml:space="preserve"> </v>
      </c>
      <c r="O51" s="438"/>
      <c r="R51" s="327" t="e">
        <f t="shared" ref="R51:R54" si="4">N$70*T51</f>
        <v>#VALUE!</v>
      </c>
      <c r="S51" s="3"/>
      <c r="T51" s="320" t="e">
        <f>N51/T$19</f>
        <v>#VALUE!</v>
      </c>
      <c r="V51" s="64" t="str">
        <f>IF(H$74=""," ",K51-(K51*H$74))</f>
        <v xml:space="preserve"> </v>
      </c>
    </row>
    <row r="52" spans="1:25" ht="10.5" customHeight="1">
      <c r="B52" s="215"/>
      <c r="C52" s="50" t="s">
        <v>277</v>
      </c>
      <c r="D52" s="50"/>
      <c r="E52" s="50" t="s">
        <v>276</v>
      </c>
      <c r="F52" s="347">
        <f>TabE!H14</f>
        <v>25822.84</v>
      </c>
      <c r="G52" s="348">
        <f>IF(B$56=TRUE,1.533042%," ")</f>
        <v>1.5330420000000001E-2</v>
      </c>
      <c r="H52" s="349" t="s">
        <v>97</v>
      </c>
      <c r="I52" s="347">
        <f>IF(I49-F51-F52&lt;F52-F51,(I49-I50-I51),(F52-F51))</f>
        <v>15493.7</v>
      </c>
      <c r="J52" s="50" t="s">
        <v>98</v>
      </c>
      <c r="K52" s="439">
        <f>IF(B$56=TRUE,I52*G52,"")</f>
        <v>237.52492835400002</v>
      </c>
      <c r="L52" s="440"/>
      <c r="M52" s="39"/>
      <c r="N52" s="437" t="str">
        <f>IF(B$56=TRUE,V52," ")</f>
        <v xml:space="preserve"> </v>
      </c>
      <c r="O52" s="438"/>
      <c r="R52" s="327" t="e">
        <f t="shared" si="4"/>
        <v>#VALUE!</v>
      </c>
      <c r="S52" s="3"/>
      <c r="T52" s="320" t="e">
        <f>N52/T$19</f>
        <v>#VALUE!</v>
      </c>
      <c r="V52" s="64" t="str">
        <f>IF(H$74=""," ",K52-(K52*H$74))</f>
        <v xml:space="preserve"> </v>
      </c>
    </row>
    <row r="53" spans="1:25" ht="10.5" customHeight="1">
      <c r="B53" s="215"/>
      <c r="C53" s="50" t="s">
        <v>277</v>
      </c>
      <c r="D53" s="50"/>
      <c r="E53" s="50" t="s">
        <v>276</v>
      </c>
      <c r="F53" s="347">
        <f>TabE!H15</f>
        <v>51645.69</v>
      </c>
      <c r="G53" s="348">
        <f>IF(B$56=TRUE,1.2264336%," ")</f>
        <v>1.2264336000000001E-2</v>
      </c>
      <c r="H53" s="349" t="s">
        <v>97</v>
      </c>
      <c r="I53" s="347">
        <f>IF(I49-F51-F52-F53&lt;F53-F52,(I49-I50-I51-I52),(F53-F52))</f>
        <v>25822.850000000002</v>
      </c>
      <c r="J53" s="50" t="s">
        <v>98</v>
      </c>
      <c r="K53" s="439">
        <f>IF(B$56=TRUE,I53*G53,"")</f>
        <v>316.70010887760003</v>
      </c>
      <c r="L53" s="440"/>
      <c r="M53" s="39"/>
      <c r="N53" s="437" t="str">
        <f>IF(B$56=TRUE,V53," ")</f>
        <v xml:space="preserve"> </v>
      </c>
      <c r="O53" s="438"/>
      <c r="R53" s="327" t="e">
        <f t="shared" si="4"/>
        <v>#VALUE!</v>
      </c>
      <c r="S53" s="3"/>
      <c r="T53" s="320" t="e">
        <f>N53/T$19</f>
        <v>#VALUE!</v>
      </c>
      <c r="V53" s="64" t="str">
        <f>IF(H$74=""," ",K53-(K53*H$74))</f>
        <v xml:space="preserve"> </v>
      </c>
    </row>
    <row r="54" spans="1:25" ht="10.5" customHeight="1">
      <c r="B54" s="215"/>
      <c r="C54" s="50" t="s">
        <v>130</v>
      </c>
      <c r="D54" s="50"/>
      <c r="E54" s="50" t="s">
        <v>275</v>
      </c>
      <c r="F54" s="347">
        <f>TabE!H16</f>
        <v>51645.69</v>
      </c>
      <c r="G54" s="348">
        <f>IF(B$56=TRUE,1.0731292%," ")</f>
        <v>1.0731291999999998E-2</v>
      </c>
      <c r="H54" s="349" t="s">
        <v>97</v>
      </c>
      <c r="I54" s="347">
        <f>IF(I49&lt;F54,0,(I49-F54))</f>
        <v>948354.31</v>
      </c>
      <c r="J54" s="50" t="s">
        <v>98</v>
      </c>
      <c r="K54" s="439">
        <f>IF(B$56=TRUE,I54*G54,"")</f>
        <v>10177.067020068518</v>
      </c>
      <c r="L54" s="440"/>
      <c r="M54" s="39"/>
      <c r="N54" s="437" t="str">
        <f>IF(B$56=TRUE,V54," ")</f>
        <v xml:space="preserve"> </v>
      </c>
      <c r="O54" s="438"/>
      <c r="R54" s="327" t="e">
        <f t="shared" si="4"/>
        <v>#VALUE!</v>
      </c>
      <c r="S54" s="3"/>
      <c r="T54" s="320" t="e">
        <f>N54/T$19</f>
        <v>#VALUE!</v>
      </c>
      <c r="V54" s="64" t="str">
        <f>IF(H$74=""," ",K54-(K54*H$74))</f>
        <v xml:space="preserve"> </v>
      </c>
    </row>
    <row r="55" spans="1:25">
      <c r="B55" s="215"/>
      <c r="C55" s="51"/>
      <c r="D55" s="51"/>
      <c r="E55" s="51"/>
      <c r="F55" s="51"/>
      <c r="G55" s="172" t="s">
        <v>263</v>
      </c>
      <c r="H55" s="362">
        <f>SUM(I50:I54)</f>
        <v>1000000</v>
      </c>
      <c r="I55" s="362"/>
      <c r="J55" s="51"/>
      <c r="K55" s="233"/>
      <c r="L55" s="234"/>
      <c r="M55" s="39"/>
      <c r="N55" s="225"/>
      <c r="O55" s="226"/>
      <c r="R55" s="328"/>
      <c r="S55" s="3"/>
      <c r="T55" s="320"/>
    </row>
    <row r="56" spans="1:25" s="24" customFormat="1" ht="13.5" thickBot="1">
      <c r="A56" s="148" t="b">
        <f>IF(B56=0,"",B56)</f>
        <v>1</v>
      </c>
      <c r="B56" s="298" t="b">
        <v>1</v>
      </c>
      <c r="C56" s="217" t="s">
        <v>278</v>
      </c>
      <c r="D56" s="218"/>
      <c r="E56" s="218"/>
      <c r="F56" s="218"/>
      <c r="G56" s="219" t="s">
        <v>279</v>
      </c>
      <c r="H56" s="218"/>
      <c r="I56" s="218"/>
      <c r="J56" s="220"/>
      <c r="K56" s="376">
        <f>B56*SUM(K50:L54)</f>
        <v>10909.435845384838</v>
      </c>
      <c r="L56" s="377"/>
      <c r="M56" s="221"/>
      <c r="N56" s="435" t="str">
        <f>IF(H$74=""," ",B56*SUM(N50:O54))</f>
        <v xml:space="preserve"> </v>
      </c>
      <c r="O56" s="436"/>
      <c r="P56" s="32"/>
      <c r="Q56" s="32"/>
      <c r="R56" s="334" t="e">
        <f>SUM(R50:R54)</f>
        <v>#VALUE!</v>
      </c>
      <c r="S56" s="32"/>
      <c r="T56" s="319" t="e">
        <f>SUM(T50:T55)</f>
        <v>#VALUE!</v>
      </c>
      <c r="U56" s="29"/>
      <c r="V56" s="29"/>
      <c r="W56" s="29"/>
      <c r="X56" s="29"/>
    </row>
    <row r="57" spans="1:25" s="174" customFormat="1" ht="12">
      <c r="A57" s="173"/>
      <c r="B57" s="202" t="s">
        <v>288</v>
      </c>
      <c r="C57" s="203" t="s">
        <v>127</v>
      </c>
      <c r="D57" s="203"/>
      <c r="E57" s="203"/>
      <c r="F57" s="203"/>
      <c r="G57" s="203" t="s">
        <v>128</v>
      </c>
      <c r="H57" s="203"/>
      <c r="I57" s="203"/>
      <c r="J57" s="203"/>
      <c r="K57" s="231"/>
      <c r="L57" s="232"/>
      <c r="M57" s="204"/>
      <c r="N57" s="243"/>
      <c r="O57" s="244"/>
      <c r="P57" s="174" t="s">
        <v>131</v>
      </c>
      <c r="R57" s="330"/>
      <c r="S57" s="185"/>
      <c r="T57" s="318"/>
    </row>
    <row r="58" spans="1:25">
      <c r="A58" s="150"/>
      <c r="B58" s="215"/>
      <c r="C58" s="103" t="s">
        <v>287</v>
      </c>
      <c r="D58" s="103"/>
      <c r="E58" s="104"/>
      <c r="F58" s="346"/>
      <c r="G58" s="103" t="s">
        <v>286</v>
      </c>
      <c r="H58" s="103"/>
      <c r="I58" s="3"/>
      <c r="J58" s="3"/>
      <c r="K58" s="382">
        <f ca="1">IF(G19=""," ",K56+K47)</f>
        <v>67389.546978141298</v>
      </c>
      <c r="L58" s="383"/>
      <c r="M58" s="39"/>
      <c r="N58" s="225"/>
      <c r="O58" s="226"/>
      <c r="P58" s="29" t="s">
        <v>131</v>
      </c>
      <c r="Q58" s="29"/>
      <c r="R58" s="331"/>
      <c r="S58" s="50"/>
      <c r="T58" s="318"/>
      <c r="U58" s="29"/>
      <c r="V58" s="29"/>
      <c r="W58" s="29"/>
      <c r="X58" s="29"/>
    </row>
    <row r="59" spans="1:25" ht="3.75" customHeight="1">
      <c r="B59" s="215"/>
      <c r="C59" s="3"/>
      <c r="D59" s="3"/>
      <c r="E59" s="3"/>
      <c r="F59" s="3"/>
      <c r="G59" s="3"/>
      <c r="H59" s="3"/>
      <c r="I59" s="3"/>
      <c r="J59" s="3"/>
      <c r="K59" s="235"/>
      <c r="L59" s="236"/>
      <c r="M59" s="39"/>
      <c r="N59" s="225"/>
      <c r="O59" s="226"/>
      <c r="R59" s="327"/>
      <c r="S59" s="3"/>
      <c r="T59" s="318"/>
    </row>
    <row r="60" spans="1:25" s="24" customFormat="1" ht="11.25" customHeight="1">
      <c r="A60" s="146"/>
      <c r="B60" s="222"/>
      <c r="C60" s="32" t="s">
        <v>303</v>
      </c>
      <c r="D60" s="32"/>
      <c r="E60" s="32"/>
      <c r="F60" s="384">
        <f>IF(G19=""," ",VLOOKUP(G19,TabS!F8:G51,2))</f>
        <v>0.26200000000000001</v>
      </c>
      <c r="G60" s="32"/>
      <c r="H60" s="32"/>
      <c r="I60" s="169"/>
      <c r="J60" s="32"/>
      <c r="K60" s="281"/>
      <c r="L60" s="282"/>
      <c r="M60" s="41"/>
      <c r="N60" s="245"/>
      <c r="O60" s="246"/>
      <c r="P60" s="287"/>
      <c r="Q60" s="287"/>
      <c r="R60" s="329"/>
      <c r="S60" s="285"/>
      <c r="T60" s="318"/>
    </row>
    <row r="61" spans="1:25" s="24" customFormat="1" ht="11.25" customHeight="1">
      <c r="A61" s="148"/>
      <c r="B61" s="222"/>
      <c r="C61" s="32" t="s">
        <v>129</v>
      </c>
      <c r="D61" s="32"/>
      <c r="E61" s="32"/>
      <c r="F61" s="384"/>
      <c r="G61" s="32"/>
      <c r="H61" s="32"/>
      <c r="I61" s="169"/>
      <c r="J61" s="32"/>
      <c r="K61" s="281"/>
      <c r="L61" s="282"/>
      <c r="M61" s="41"/>
      <c r="N61" s="245"/>
      <c r="O61" s="246"/>
      <c r="P61" s="287"/>
      <c r="Q61" s="287"/>
      <c r="R61" s="329"/>
      <c r="S61" s="285"/>
      <c r="T61" s="318"/>
    </row>
    <row r="62" spans="1:25" s="24" customFormat="1" ht="2.25" customHeight="1">
      <c r="A62" s="148"/>
      <c r="B62" s="222"/>
      <c r="C62" s="32"/>
      <c r="D62" s="32"/>
      <c r="E62" s="32"/>
      <c r="F62" s="164"/>
      <c r="G62" s="32"/>
      <c r="H62" s="32"/>
      <c r="I62" s="32"/>
      <c r="J62" s="32"/>
      <c r="K62" s="237"/>
      <c r="L62" s="238"/>
      <c r="M62" s="41"/>
      <c r="N62" s="245"/>
      <c r="O62" s="246"/>
      <c r="P62" s="286"/>
      <c r="Q62" s="286"/>
      <c r="R62" s="329"/>
      <c r="S62" s="32"/>
      <c r="T62" s="318"/>
    </row>
    <row r="63" spans="1:25" ht="12" customHeight="1">
      <c r="A63" s="148"/>
      <c r="B63" s="222"/>
      <c r="C63" s="379"/>
      <c r="D63" s="379"/>
      <c r="E63" s="378">
        <f ca="1">K58</f>
        <v>67389.546978141298</v>
      </c>
      <c r="F63" s="378"/>
      <c r="G63" s="355" t="s">
        <v>310</v>
      </c>
      <c r="H63" s="300">
        <f>F60</f>
        <v>0.26200000000000001</v>
      </c>
      <c r="I63" s="49" t="s">
        <v>98</v>
      </c>
      <c r="J63" s="3"/>
      <c r="K63" s="380">
        <f ca="1">IF(G19="",0,E63*H63)</f>
        <v>17656.06130827302</v>
      </c>
      <c r="L63" s="381"/>
      <c r="M63" s="40"/>
      <c r="N63" s="369" t="str">
        <f>IF(H$74=""," ",K63-(K63*H$74))</f>
        <v xml:space="preserve"> </v>
      </c>
      <c r="O63" s="430"/>
      <c r="P63" s="284"/>
      <c r="Q63" s="284"/>
      <c r="R63" s="327"/>
      <c r="S63" s="3"/>
      <c r="T63" s="318"/>
      <c r="V63" s="64"/>
      <c r="Y63" s="64"/>
    </row>
    <row r="64" spans="1:25" ht="2.25" customHeight="1" thickBot="1">
      <c r="B64" s="207"/>
      <c r="C64" s="208"/>
      <c r="D64" s="208"/>
      <c r="E64" s="208"/>
      <c r="F64" s="208"/>
      <c r="G64" s="208"/>
      <c r="H64" s="208"/>
      <c r="I64" s="208"/>
      <c r="J64" s="208"/>
      <c r="K64" s="239"/>
      <c r="L64" s="240"/>
      <c r="M64" s="209"/>
      <c r="N64" s="230"/>
      <c r="O64" s="242"/>
      <c r="R64" s="327"/>
      <c r="S64" s="3"/>
      <c r="T64" s="318"/>
    </row>
    <row r="65" spans="1:32" s="174" customFormat="1" ht="12">
      <c r="A65" s="173"/>
      <c r="B65" s="202" t="s">
        <v>290</v>
      </c>
      <c r="C65" s="203" t="s">
        <v>242</v>
      </c>
      <c r="D65" s="203"/>
      <c r="E65" s="335" t="s">
        <v>305</v>
      </c>
      <c r="F65" s="335"/>
      <c r="G65" s="203" t="s">
        <v>243</v>
      </c>
      <c r="H65" s="335" t="s">
        <v>306</v>
      </c>
      <c r="I65" s="288">
        <f ca="1">C26*F26*H26/100</f>
        <v>56480.111132756465</v>
      </c>
      <c r="J65" s="216"/>
      <c r="K65" s="363"/>
      <c r="L65" s="364"/>
      <c r="M65" s="204"/>
      <c r="N65" s="243"/>
      <c r="O65" s="244"/>
      <c r="R65" s="330"/>
      <c r="S65" s="185"/>
      <c r="T65" s="318"/>
    </row>
    <row r="66" spans="1:32" ht="3.75" customHeight="1">
      <c r="B66" s="215"/>
      <c r="C66" s="3"/>
      <c r="D66" s="3"/>
      <c r="E66" s="3"/>
      <c r="F66" s="3"/>
      <c r="G66" s="3"/>
      <c r="H66" s="3"/>
      <c r="I66" s="289"/>
      <c r="J66" s="43"/>
      <c r="K66" s="225"/>
      <c r="L66" s="236"/>
      <c r="M66" s="39"/>
      <c r="N66" s="225"/>
      <c r="O66" s="226"/>
      <c r="R66" s="327"/>
      <c r="S66" s="3"/>
      <c r="T66" s="318"/>
    </row>
    <row r="67" spans="1:32" s="24" customFormat="1" ht="11.25" customHeight="1">
      <c r="A67" s="146"/>
      <c r="B67" s="222"/>
      <c r="C67" s="32" t="s">
        <v>320</v>
      </c>
      <c r="D67" s="32"/>
      <c r="E67" s="32"/>
      <c r="F67" s="32"/>
      <c r="G67" s="32"/>
      <c r="H67" s="365">
        <f ca="1">IF(K47&lt;(K26*0.75),0.25,(K68/K26))</f>
        <v>1.2882335867012182E-16</v>
      </c>
      <c r="I67" s="290">
        <f ca="1">K47+(K47+K56)*(25%)</f>
        <v>73327.497877291782</v>
      </c>
      <c r="J67" s="44"/>
      <c r="K67" s="367"/>
      <c r="L67" s="368"/>
      <c r="M67" s="41"/>
      <c r="N67" s="245"/>
      <c r="O67" s="246"/>
      <c r="P67" s="286"/>
      <c r="Q67" s="286"/>
      <c r="R67" s="329"/>
      <c r="S67" s="32"/>
      <c r="T67" s="318"/>
    </row>
    <row r="68" spans="1:32" s="24" customFormat="1" ht="11.25" customHeight="1">
      <c r="A68" s="148"/>
      <c r="B68" s="222"/>
      <c r="C68" s="32" t="s">
        <v>324</v>
      </c>
      <c r="D68" s="32"/>
      <c r="E68" s="32"/>
      <c r="F68" s="32"/>
      <c r="G68" s="32"/>
      <c r="H68" s="365"/>
      <c r="I68" s="285"/>
      <c r="J68" s="44"/>
      <c r="K68" s="369">
        <f ca="1">IF(K47&lt;(K26*0.75),K47*0.25,K26-K47)</f>
        <v>7.2759576141834259E-12</v>
      </c>
      <c r="L68" s="370"/>
      <c r="M68" s="41"/>
      <c r="N68" s="369" t="str">
        <f>IF(H$74=""," ",K68-(K68*H$74))</f>
        <v xml:space="preserve"> </v>
      </c>
      <c r="O68" s="430"/>
      <c r="P68" s="286"/>
      <c r="Q68" s="286"/>
      <c r="R68" s="329"/>
      <c r="S68" s="32"/>
      <c r="T68" s="319" t="e">
        <f>T56+T42+T36+T33+T29</f>
        <v>#VALUE!</v>
      </c>
    </row>
    <row r="69" spans="1:32" ht="4.5" customHeight="1" thickBot="1">
      <c r="B69" s="207"/>
      <c r="C69" s="208"/>
      <c r="D69" s="208"/>
      <c r="E69" s="208"/>
      <c r="F69" s="208"/>
      <c r="G69" s="208"/>
      <c r="H69" s="208"/>
      <c r="I69" s="208"/>
      <c r="J69" s="223"/>
      <c r="K69" s="241"/>
      <c r="L69" s="240"/>
      <c r="M69" s="209"/>
      <c r="N69" s="230"/>
      <c r="O69" s="242"/>
      <c r="R69" s="327"/>
      <c r="S69" s="3"/>
      <c r="T69" s="318"/>
    </row>
    <row r="70" spans="1:32" ht="13.5" thickBot="1">
      <c r="A70" s="148"/>
      <c r="B70" s="176"/>
      <c r="C70" s="177" t="s">
        <v>189</v>
      </c>
      <c r="D70" s="177"/>
      <c r="E70" s="178"/>
      <c r="F70" s="178"/>
      <c r="G70" s="179" t="s">
        <v>188</v>
      </c>
      <c r="H70" s="180"/>
      <c r="I70" s="181"/>
      <c r="J70" s="182"/>
      <c r="K70" s="371">
        <f ca="1">(K68+K63+K56+K47)</f>
        <v>85045.608286414325</v>
      </c>
      <c r="L70" s="372"/>
      <c r="M70" s="183"/>
      <c r="N70" s="433" t="str">
        <f>IF(H74=""," ",N63+N56+N47+N68)</f>
        <v xml:space="preserve"> </v>
      </c>
      <c r="O70" s="434"/>
      <c r="R70" s="323" t="e">
        <f>R56+R42+R36+R33+R29</f>
        <v>#VALUE!</v>
      </c>
      <c r="S70" s="3"/>
      <c r="T70" s="318"/>
      <c r="Y70" s="64"/>
    </row>
    <row r="71" spans="1:32" ht="3.75" customHeight="1">
      <c r="A71" s="148"/>
      <c r="B71" s="155"/>
      <c r="C71" s="156"/>
      <c r="D71" s="156"/>
      <c r="E71" s="153"/>
      <c r="F71" s="153"/>
      <c r="G71" s="157"/>
      <c r="H71" s="52"/>
      <c r="I71" s="49"/>
      <c r="J71" s="3"/>
      <c r="K71" s="165"/>
      <c r="L71" s="166"/>
      <c r="M71" s="3"/>
      <c r="N71" s="165"/>
      <c r="O71" s="154"/>
    </row>
    <row r="72" spans="1:32" s="174" customFormat="1" ht="12">
      <c r="A72" s="173"/>
      <c r="B72" s="189" t="s">
        <v>285</v>
      </c>
      <c r="C72" s="190" t="s">
        <v>134</v>
      </c>
      <c r="D72" s="190"/>
      <c r="E72" s="190"/>
      <c r="F72" s="190"/>
      <c r="G72" s="190" t="s">
        <v>262</v>
      </c>
      <c r="H72" s="190"/>
      <c r="I72" s="190"/>
      <c r="J72" s="190"/>
      <c r="K72" s="374"/>
      <c r="L72" s="375"/>
      <c r="M72" s="184"/>
      <c r="N72" s="185"/>
      <c r="O72" s="185"/>
      <c r="P72" s="174" t="s">
        <v>131</v>
      </c>
    </row>
    <row r="73" spans="1:32" ht="1.5" customHeight="1">
      <c r="B73" s="39"/>
      <c r="C73" s="3"/>
      <c r="D73" s="3"/>
      <c r="E73" s="3"/>
      <c r="F73" s="3"/>
      <c r="G73" s="3"/>
      <c r="H73" s="3"/>
      <c r="I73" s="3"/>
      <c r="J73" s="3"/>
      <c r="K73" s="39"/>
      <c r="L73" s="43"/>
      <c r="M73" s="39"/>
      <c r="N73" s="3"/>
      <c r="O73" s="3"/>
    </row>
    <row r="74" spans="1:32" s="24" customFormat="1" ht="11.25" customHeight="1">
      <c r="A74" s="146"/>
      <c r="B74" s="41"/>
      <c r="C74" s="32" t="s">
        <v>135</v>
      </c>
      <c r="D74" s="32"/>
      <c r="E74" s="32"/>
      <c r="F74" s="32"/>
      <c r="G74" s="32"/>
      <c r="H74" s="366"/>
      <c r="I74" s="32"/>
      <c r="J74" s="32"/>
      <c r="K74" s="373" t="str">
        <f>IF(H74=""," ",(K70*H74))</f>
        <v xml:space="preserve"> </v>
      </c>
      <c r="L74" s="368"/>
      <c r="M74" s="41"/>
      <c r="N74" s="32"/>
      <c r="O74" s="32"/>
    </row>
    <row r="75" spans="1:32" s="24" customFormat="1" ht="11.25" customHeight="1">
      <c r="A75" s="148"/>
      <c r="B75" s="41"/>
      <c r="C75" s="32" t="s">
        <v>197</v>
      </c>
      <c r="D75" s="32"/>
      <c r="E75" s="32"/>
      <c r="F75" s="32"/>
      <c r="G75" s="32"/>
      <c r="H75" s="366"/>
      <c r="I75" s="32"/>
      <c r="J75" s="32"/>
      <c r="K75" s="41"/>
      <c r="L75" s="44"/>
      <c r="M75" s="41"/>
      <c r="N75" s="32"/>
      <c r="O75" s="32"/>
    </row>
    <row r="76" spans="1:32" s="24" customFormat="1" ht="3.75" customHeight="1">
      <c r="A76" s="148"/>
      <c r="B76" s="38"/>
      <c r="C76" s="31"/>
      <c r="D76" s="31"/>
      <c r="E76" s="31"/>
      <c r="F76" s="158"/>
      <c r="G76" s="31"/>
      <c r="H76" s="31"/>
      <c r="I76" s="31"/>
      <c r="J76" s="31"/>
      <c r="K76" s="38"/>
      <c r="L76" s="224"/>
      <c r="M76" s="41"/>
      <c r="N76" s="32"/>
      <c r="O76" s="32"/>
    </row>
    <row r="78" spans="1:32">
      <c r="H78" s="64"/>
      <c r="AF78" s="360"/>
    </row>
    <row r="79" spans="1:32">
      <c r="R79" s="64"/>
    </row>
    <row r="80" spans="1:32">
      <c r="K80" s="431"/>
      <c r="L80" s="431"/>
    </row>
    <row r="81" spans="8:25">
      <c r="H81" s="359"/>
      <c r="I81" s="7"/>
      <c r="O81" s="358"/>
      <c r="Y81" s="64"/>
    </row>
    <row r="82" spans="8:25">
      <c r="O82" s="358"/>
    </row>
    <row r="83" spans="8:25">
      <c r="I83" s="7"/>
      <c r="O83" s="358"/>
      <c r="Y83" s="64"/>
    </row>
    <row r="85" spans="8:25">
      <c r="I85" s="7"/>
      <c r="O85" s="358"/>
    </row>
    <row r="86" spans="8:25">
      <c r="O86" s="358"/>
    </row>
    <row r="87" spans="8:25">
      <c r="O87" s="358"/>
    </row>
    <row r="88" spans="8:25">
      <c r="O88" s="358"/>
    </row>
    <row r="89" spans="8:25">
      <c r="O89" s="358"/>
    </row>
    <row r="90" spans="8:25">
      <c r="O90" s="358"/>
    </row>
    <row r="91" spans="8:25">
      <c r="O91" s="358"/>
    </row>
  </sheetData>
  <sheetProtection password="BD42" sheet="1" objects="1" scenarios="1"/>
  <mergeCells count="73">
    <mergeCell ref="N68:O68"/>
    <mergeCell ref="K80:L80"/>
    <mergeCell ref="E49:F49"/>
    <mergeCell ref="N70:O70"/>
    <mergeCell ref="N63:O63"/>
    <mergeCell ref="N56:O56"/>
    <mergeCell ref="N50:O50"/>
    <mergeCell ref="N51:O51"/>
    <mergeCell ref="N52:O52"/>
    <mergeCell ref="N53:O53"/>
    <mergeCell ref="N54:O54"/>
    <mergeCell ref="K54:L54"/>
    <mergeCell ref="K50:L50"/>
    <mergeCell ref="K51:L51"/>
    <mergeCell ref="K52:L52"/>
    <mergeCell ref="K53:L53"/>
    <mergeCell ref="C26:D26"/>
    <mergeCell ref="K26:L26"/>
    <mergeCell ref="K30:L30"/>
    <mergeCell ref="K31:L31"/>
    <mergeCell ref="K39:L39"/>
    <mergeCell ref="K34:L34"/>
    <mergeCell ref="K29:L29"/>
    <mergeCell ref="K36:L36"/>
    <mergeCell ref="K33:L33"/>
    <mergeCell ref="N39:O39"/>
    <mergeCell ref="K37:L37"/>
    <mergeCell ref="K38:L38"/>
    <mergeCell ref="K47:L47"/>
    <mergeCell ref="K40:L40"/>
    <mergeCell ref="K43:L43"/>
    <mergeCell ref="K44:L44"/>
    <mergeCell ref="K45:L45"/>
    <mergeCell ref="K42:L42"/>
    <mergeCell ref="N42:O42"/>
    <mergeCell ref="N47:O47"/>
    <mergeCell ref="N40:O40"/>
    <mergeCell ref="N43:O43"/>
    <mergeCell ref="N44:O44"/>
    <mergeCell ref="N45:O45"/>
    <mergeCell ref="N26:O26"/>
    <mergeCell ref="N30:O30"/>
    <mergeCell ref="N31:O31"/>
    <mergeCell ref="N37:O37"/>
    <mergeCell ref="N38:O38"/>
    <mergeCell ref="N34:O34"/>
    <mergeCell ref="N36:O36"/>
    <mergeCell ref="N29:O29"/>
    <mergeCell ref="N33:O33"/>
    <mergeCell ref="E9:O10"/>
    <mergeCell ref="E12:O13"/>
    <mergeCell ref="B2:E2"/>
    <mergeCell ref="G19:I20"/>
    <mergeCell ref="B16:B17"/>
    <mergeCell ref="I2:O2"/>
    <mergeCell ref="N20:O20"/>
    <mergeCell ref="C16:N16"/>
    <mergeCell ref="C17:N17"/>
    <mergeCell ref="E63:F63"/>
    <mergeCell ref="C63:D63"/>
    <mergeCell ref="K63:L63"/>
    <mergeCell ref="K58:L58"/>
    <mergeCell ref="F60:F61"/>
    <mergeCell ref="H55:I55"/>
    <mergeCell ref="K65:L65"/>
    <mergeCell ref="H67:H68"/>
    <mergeCell ref="H74:H75"/>
    <mergeCell ref="K67:L67"/>
    <mergeCell ref="K68:L68"/>
    <mergeCell ref="K70:L70"/>
    <mergeCell ref="K74:L74"/>
    <mergeCell ref="K72:L72"/>
    <mergeCell ref="K56:L56"/>
  </mergeCells>
  <phoneticPr fontId="5" type="noConversion"/>
  <dataValidations count="1">
    <dataValidation type="list" showInputMessage="1" showErrorMessage="1" sqref="B16:B17">
      <formula1>"1a,1b,1c,1d,1e,1f,1g"</formula1>
    </dataValidation>
  </dataValidations>
  <pageMargins left="0.59055118110236227" right="0.39370078740157483" top="0.39370078740157483" bottom="0" header="0" footer="0"/>
  <pageSetup paperSize="9" fitToWidth="0" fitToHeight="0" orientation="portrait" horizontalDpi="300" verticalDpi="300" r:id="rId1"/>
  <headerFooter alignWithMargins="0"/>
  <drawing r:id="rId2"/>
  <legacyDrawing r:id="rId3"/>
  <controls>
    <control shapeId="1048" r:id="rId4" name="CheckBox11"/>
    <control shapeId="1047" r:id="rId5" name="CheckBox10"/>
    <control shapeId="1046" r:id="rId6" name="CheckBox9"/>
    <control shapeId="1045" r:id="rId7" name="CheckBox8"/>
    <control shapeId="1044" r:id="rId8" name="CheckBox7"/>
    <control shapeId="1043" r:id="rId9" name="CheckBox6"/>
    <control shapeId="1042" r:id="rId10" name="CheckBox5"/>
    <control shapeId="1041" r:id="rId11" name="CheckBox4"/>
    <control shapeId="1040" r:id="rId12" name="CheckBox3"/>
    <control shapeId="1039" r:id="rId13" name="CheckBox2"/>
    <control shapeId="1038" r:id="rId14" name="CheckBox1"/>
  </controls>
</worksheet>
</file>

<file path=xl/worksheets/sheet2.xml><?xml version="1.0" encoding="utf-8"?>
<worksheet xmlns="http://schemas.openxmlformats.org/spreadsheetml/2006/main" xmlns:r="http://schemas.openxmlformats.org/officeDocument/2006/relationships">
  <sheetPr codeName="Tabelle21"/>
  <dimension ref="A1:O53"/>
  <sheetViews>
    <sheetView showGridLines="0" topLeftCell="B1" zoomScaleNormal="100" zoomScaleSheetLayoutView="120" workbookViewId="0">
      <selection activeCell="D9" sqref="D9"/>
    </sheetView>
  </sheetViews>
  <sheetFormatPr baseColWidth="10" defaultColWidth="9.140625" defaultRowHeight="12.75"/>
  <cols>
    <col min="1" max="1" width="9.140625" style="60" hidden="1" customWidth="1"/>
    <col min="2" max="2" width="6.140625" customWidth="1"/>
    <col min="3" max="3" width="8" customWidth="1"/>
    <col min="4" max="4" width="65.7109375" customWidth="1"/>
    <col min="5" max="5" width="1.28515625" customWidth="1"/>
    <col min="6" max="6" width="1" customWidth="1"/>
    <col min="7" max="7" width="6.140625" style="9" customWidth="1"/>
    <col min="8" max="8" width="8" style="9" customWidth="1"/>
    <col min="9" max="9" width="65.7109375" style="9" customWidth="1"/>
  </cols>
  <sheetData>
    <row r="1" spans="1:9" ht="26.25">
      <c r="B1" s="472" t="s">
        <v>42</v>
      </c>
      <c r="C1" s="472"/>
      <c r="D1" s="472"/>
      <c r="G1" s="472" t="s">
        <v>50</v>
      </c>
      <c r="H1" s="472"/>
      <c r="I1" s="472"/>
    </row>
    <row r="2" spans="1:9" s="7" customFormat="1">
      <c r="A2" s="112"/>
      <c r="B2" s="465" t="s">
        <v>190</v>
      </c>
      <c r="C2" s="465"/>
      <c r="D2" s="465"/>
      <c r="G2" s="465" t="s">
        <v>191</v>
      </c>
      <c r="H2" s="465"/>
      <c r="I2" s="465"/>
    </row>
    <row r="3" spans="1:9" ht="21" customHeight="1">
      <c r="B3" s="471" t="s">
        <v>49</v>
      </c>
      <c r="C3" s="471"/>
      <c r="D3" s="471"/>
      <c r="I3" s="10" t="s">
        <v>51</v>
      </c>
    </row>
    <row r="4" spans="1:9" s="9" customFormat="1">
      <c r="A4" s="61"/>
      <c r="B4" s="7"/>
      <c r="C4" s="7"/>
      <c r="D4" s="8"/>
      <c r="I4" s="10"/>
    </row>
    <row r="5" spans="1:9" ht="15" customHeight="1">
      <c r="B5" s="1" t="s">
        <v>0</v>
      </c>
      <c r="C5" s="2" t="s">
        <v>1</v>
      </c>
      <c r="D5" s="2" t="s">
        <v>2</v>
      </c>
      <c r="G5" s="1" t="s">
        <v>52</v>
      </c>
      <c r="H5" s="2" t="s">
        <v>53</v>
      </c>
      <c r="I5" s="2" t="s">
        <v>54</v>
      </c>
    </row>
    <row r="6" spans="1:9" ht="5.25" hidden="1" customHeight="1">
      <c r="B6" s="441" t="s">
        <v>3</v>
      </c>
      <c r="C6" s="456" t="s">
        <v>4</v>
      </c>
      <c r="D6" s="457"/>
      <c r="G6" s="441" t="s">
        <v>3</v>
      </c>
      <c r="H6" s="456" t="s">
        <v>55</v>
      </c>
      <c r="I6" s="457"/>
    </row>
    <row r="7" spans="1:9">
      <c r="B7" s="475"/>
      <c r="C7" s="477"/>
      <c r="D7" s="478"/>
      <c r="G7" s="473"/>
      <c r="H7" s="477"/>
      <c r="I7" s="478"/>
    </row>
    <row r="8" spans="1:9" ht="0.75" customHeight="1">
      <c r="B8" s="475"/>
      <c r="C8" s="479"/>
      <c r="D8" s="480"/>
      <c r="G8" s="473"/>
      <c r="H8" s="479"/>
      <c r="I8" s="480"/>
    </row>
    <row r="9" spans="1:9" ht="56.25">
      <c r="A9" s="61" t="s">
        <v>122</v>
      </c>
      <c r="B9" s="475"/>
      <c r="C9" s="12" t="s">
        <v>5</v>
      </c>
      <c r="D9" s="23" t="s">
        <v>84</v>
      </c>
      <c r="G9" s="473"/>
      <c r="H9" s="12" t="s">
        <v>5</v>
      </c>
      <c r="I9" s="23" t="s">
        <v>85</v>
      </c>
    </row>
    <row r="10" spans="1:9" ht="45">
      <c r="A10" s="61" t="s">
        <v>136</v>
      </c>
      <c r="B10" s="475"/>
      <c r="C10" s="12" t="s">
        <v>6</v>
      </c>
      <c r="D10" s="22" t="s">
        <v>43</v>
      </c>
      <c r="G10" s="473"/>
      <c r="H10" s="12" t="s">
        <v>6</v>
      </c>
      <c r="I10" s="22" t="s">
        <v>56</v>
      </c>
    </row>
    <row r="11" spans="1:9" ht="33.75">
      <c r="A11" s="61" t="s">
        <v>137</v>
      </c>
      <c r="B11" s="475"/>
      <c r="C11" s="12" t="s">
        <v>7</v>
      </c>
      <c r="D11" s="22" t="s">
        <v>313</v>
      </c>
      <c r="G11" s="473"/>
      <c r="H11" s="12" t="s">
        <v>7</v>
      </c>
      <c r="I11" s="22" t="s">
        <v>312</v>
      </c>
    </row>
    <row r="12" spans="1:9" ht="63" customHeight="1">
      <c r="A12" s="61" t="s">
        <v>138</v>
      </c>
      <c r="B12" s="475"/>
      <c r="C12" s="12" t="s">
        <v>8</v>
      </c>
      <c r="D12" s="16" t="s">
        <v>315</v>
      </c>
      <c r="G12" s="473"/>
      <c r="H12" s="12" t="s">
        <v>8</v>
      </c>
      <c r="I12" s="16" t="s">
        <v>314</v>
      </c>
    </row>
    <row r="13" spans="1:9" ht="33.75" customHeight="1">
      <c r="A13" s="61" t="s">
        <v>139</v>
      </c>
      <c r="B13" s="475"/>
      <c r="C13" s="12" t="s">
        <v>9</v>
      </c>
      <c r="D13" s="16" t="s">
        <v>317</v>
      </c>
      <c r="G13" s="473"/>
      <c r="H13" s="12" t="s">
        <v>9</v>
      </c>
      <c r="I13" s="16" t="s">
        <v>316</v>
      </c>
    </row>
    <row r="14" spans="1:9">
      <c r="A14" s="61" t="s">
        <v>140</v>
      </c>
      <c r="B14" s="475"/>
      <c r="C14" s="12" t="s">
        <v>10</v>
      </c>
      <c r="D14" s="16" t="s">
        <v>11</v>
      </c>
      <c r="G14" s="473"/>
      <c r="H14" s="12" t="s">
        <v>10</v>
      </c>
      <c r="I14" s="16" t="s">
        <v>57</v>
      </c>
    </row>
    <row r="15" spans="1:9" ht="22.5">
      <c r="A15" s="61" t="s">
        <v>141</v>
      </c>
      <c r="B15" s="476"/>
      <c r="C15" s="12" t="s">
        <v>12</v>
      </c>
      <c r="D15" s="16" t="s">
        <v>13</v>
      </c>
      <c r="G15" s="474"/>
      <c r="H15" s="12" t="s">
        <v>12</v>
      </c>
      <c r="I15" s="16" t="s">
        <v>58</v>
      </c>
    </row>
    <row r="16" spans="1:9" ht="51" customHeight="1">
      <c r="B16" s="458" t="s">
        <v>14</v>
      </c>
      <c r="C16" s="451" t="s">
        <v>45</v>
      </c>
      <c r="D16" s="452"/>
      <c r="G16" s="458" t="s">
        <v>14</v>
      </c>
      <c r="H16" s="451" t="s">
        <v>59</v>
      </c>
      <c r="I16" s="452"/>
    </row>
    <row r="17" spans="1:15" ht="22.5">
      <c r="A17" s="61" t="s">
        <v>142</v>
      </c>
      <c r="B17" s="466"/>
      <c r="C17" s="20" t="s">
        <v>5</v>
      </c>
      <c r="D17" s="21" t="s">
        <v>40</v>
      </c>
      <c r="G17" s="459"/>
      <c r="H17" s="20" t="s">
        <v>5</v>
      </c>
      <c r="I17" s="21" t="s">
        <v>60</v>
      </c>
    </row>
    <row r="18" spans="1:15" ht="45">
      <c r="A18" s="61" t="s">
        <v>143</v>
      </c>
      <c r="B18" s="466"/>
      <c r="C18" s="13" t="s">
        <v>6</v>
      </c>
      <c r="D18" s="18" t="s">
        <v>39</v>
      </c>
      <c r="G18" s="459"/>
      <c r="H18" s="13" t="s">
        <v>6</v>
      </c>
      <c r="I18" s="18" t="s">
        <v>61</v>
      </c>
    </row>
    <row r="19" spans="1:15" ht="40.5" customHeight="1">
      <c r="A19" s="61" t="s">
        <v>144</v>
      </c>
      <c r="B19" s="467"/>
      <c r="C19" s="13" t="s">
        <v>7</v>
      </c>
      <c r="D19" s="18" t="s">
        <v>15</v>
      </c>
      <c r="G19" s="460"/>
      <c r="H19" s="13" t="s">
        <v>7</v>
      </c>
      <c r="I19" s="18" t="s">
        <v>62</v>
      </c>
      <c r="O19" s="132"/>
    </row>
    <row r="20" spans="1:15" ht="57.75" customHeight="1">
      <c r="B20" s="441" t="s">
        <v>16</v>
      </c>
      <c r="C20" s="469" t="s">
        <v>46</v>
      </c>
      <c r="D20" s="470"/>
      <c r="G20" s="441" t="s">
        <v>16</v>
      </c>
      <c r="H20" s="469" t="s">
        <v>63</v>
      </c>
      <c r="I20" s="470"/>
    </row>
    <row r="21" spans="1:15" ht="45">
      <c r="A21" s="61" t="s">
        <v>145</v>
      </c>
      <c r="B21" s="448"/>
      <c r="C21" s="12" t="s">
        <v>5</v>
      </c>
      <c r="D21" s="17" t="s">
        <v>17</v>
      </c>
      <c r="G21" s="442"/>
      <c r="H21" s="12" t="s">
        <v>5</v>
      </c>
      <c r="I21" s="17" t="s">
        <v>64</v>
      </c>
    </row>
    <row r="22" spans="1:15" ht="22.5">
      <c r="A22" s="61" t="s">
        <v>146</v>
      </c>
      <c r="B22" s="448"/>
      <c r="C22" s="12" t="s">
        <v>6</v>
      </c>
      <c r="D22" s="17" t="s">
        <v>18</v>
      </c>
      <c r="G22" s="442"/>
      <c r="H22" s="12" t="s">
        <v>6</v>
      </c>
      <c r="I22" s="17" t="s">
        <v>65</v>
      </c>
    </row>
    <row r="23" spans="1:15">
      <c r="A23" s="61" t="s">
        <v>147</v>
      </c>
      <c r="B23" s="449"/>
      <c r="C23" s="12" t="s">
        <v>7</v>
      </c>
      <c r="D23" s="17" t="s">
        <v>19</v>
      </c>
      <c r="G23" s="443"/>
      <c r="H23" s="12" t="s">
        <v>7</v>
      </c>
      <c r="I23" s="17" t="s">
        <v>66</v>
      </c>
    </row>
    <row r="24" spans="1:15" s="30" customFormat="1">
      <c r="A24" s="114"/>
      <c r="B24" s="115"/>
      <c r="C24" s="116"/>
      <c r="D24" s="117"/>
      <c r="G24" s="118"/>
      <c r="H24" s="116"/>
      <c r="I24" s="117"/>
    </row>
    <row r="25" spans="1:15" s="3" customFormat="1" ht="26.25">
      <c r="A25" s="62"/>
      <c r="B25" s="468" t="s">
        <v>42</v>
      </c>
      <c r="C25" s="468"/>
      <c r="D25" s="468"/>
      <c r="G25" s="468" t="s">
        <v>50</v>
      </c>
      <c r="H25" s="468"/>
      <c r="I25" s="468"/>
    </row>
    <row r="26" spans="1:15" s="7" customFormat="1">
      <c r="A26" s="112"/>
      <c r="B26" s="465" t="s">
        <v>192</v>
      </c>
      <c r="C26" s="465"/>
      <c r="D26" s="465"/>
      <c r="G26" s="465" t="s">
        <v>193</v>
      </c>
      <c r="H26" s="465"/>
      <c r="I26" s="465"/>
    </row>
    <row r="27" spans="1:15" s="3" customFormat="1">
      <c r="A27" s="62"/>
      <c r="B27" s="471" t="s">
        <v>49</v>
      </c>
      <c r="C27" s="471"/>
      <c r="D27" s="471"/>
      <c r="G27" s="9"/>
      <c r="H27" s="9"/>
      <c r="I27" s="10" t="s">
        <v>51</v>
      </c>
    </row>
    <row r="28" spans="1:15" s="3" customFormat="1">
      <c r="A28" s="62"/>
      <c r="B28" s="4"/>
      <c r="C28" s="5"/>
      <c r="D28" s="6"/>
      <c r="G28" s="9"/>
      <c r="H28" s="9"/>
      <c r="I28" s="10"/>
    </row>
    <row r="29" spans="1:15" ht="15" customHeight="1">
      <c r="B29" s="1" t="s">
        <v>0</v>
      </c>
      <c r="C29" s="2" t="s">
        <v>1</v>
      </c>
      <c r="D29" s="2" t="s">
        <v>2</v>
      </c>
      <c r="G29" s="1" t="s">
        <v>52</v>
      </c>
      <c r="H29" s="2" t="s">
        <v>53</v>
      </c>
      <c r="I29" s="2" t="s">
        <v>54</v>
      </c>
    </row>
    <row r="30" spans="1:15">
      <c r="B30" s="458" t="s">
        <v>20</v>
      </c>
      <c r="C30" s="451" t="s">
        <v>21</v>
      </c>
      <c r="D30" s="452"/>
      <c r="G30" s="458" t="s">
        <v>20</v>
      </c>
      <c r="H30" s="451" t="s">
        <v>67</v>
      </c>
      <c r="I30" s="452"/>
    </row>
    <row r="31" spans="1:15">
      <c r="A31" s="61" t="s">
        <v>148</v>
      </c>
      <c r="B31" s="466"/>
      <c r="C31" s="13" t="s">
        <v>5</v>
      </c>
      <c r="D31" s="18" t="s">
        <v>22</v>
      </c>
      <c r="G31" s="459"/>
      <c r="H31" s="13" t="s">
        <v>5</v>
      </c>
      <c r="I31" s="18" t="s">
        <v>68</v>
      </c>
    </row>
    <row r="32" spans="1:15" ht="10.5" customHeight="1">
      <c r="A32" s="61" t="s">
        <v>149</v>
      </c>
      <c r="B32" s="466"/>
      <c r="C32" s="20" t="s">
        <v>6</v>
      </c>
      <c r="D32" s="59" t="s">
        <v>41</v>
      </c>
      <c r="G32" s="459"/>
      <c r="H32" s="20" t="s">
        <v>6</v>
      </c>
      <c r="I32" s="59" t="s">
        <v>69</v>
      </c>
    </row>
    <row r="33" spans="1:9" ht="22.5">
      <c r="A33" s="61" t="s">
        <v>150</v>
      </c>
      <c r="B33" s="467"/>
      <c r="C33" s="13" t="s">
        <v>7</v>
      </c>
      <c r="D33" s="18" t="s">
        <v>44</v>
      </c>
      <c r="G33" s="460"/>
      <c r="H33" s="13" t="s">
        <v>7</v>
      </c>
      <c r="I33" s="18" t="s">
        <v>70</v>
      </c>
    </row>
    <row r="34" spans="1:9" s="3" customFormat="1">
      <c r="A34" s="196">
        <v>5</v>
      </c>
      <c r="B34" s="197" t="s">
        <v>23</v>
      </c>
      <c r="C34" s="456" t="s">
        <v>24</v>
      </c>
      <c r="D34" s="457"/>
      <c r="G34" s="197" t="s">
        <v>23</v>
      </c>
      <c r="H34" s="456" t="s">
        <v>71</v>
      </c>
      <c r="I34" s="457"/>
    </row>
    <row r="35" spans="1:9" s="3" customFormat="1">
      <c r="A35" s="62"/>
      <c r="B35" s="453" t="s">
        <v>25</v>
      </c>
      <c r="C35" s="461" t="s">
        <v>26</v>
      </c>
      <c r="D35" s="462"/>
      <c r="G35" s="453" t="s">
        <v>25</v>
      </c>
      <c r="H35" s="461" t="s">
        <v>72</v>
      </c>
      <c r="I35" s="462"/>
    </row>
    <row r="36" spans="1:9" s="3" customFormat="1" ht="22.5">
      <c r="A36" s="198" t="s">
        <v>151</v>
      </c>
      <c r="B36" s="454"/>
      <c r="C36" s="199" t="s">
        <v>5</v>
      </c>
      <c r="D36" s="200" t="s">
        <v>47</v>
      </c>
      <c r="G36" s="463"/>
      <c r="H36" s="199" t="s">
        <v>5</v>
      </c>
      <c r="I36" s="200" t="s">
        <v>73</v>
      </c>
    </row>
    <row r="37" spans="1:9" s="3" customFormat="1" ht="33.75">
      <c r="A37" s="198" t="s">
        <v>152</v>
      </c>
      <c r="B37" s="455"/>
      <c r="C37" s="201" t="s">
        <v>6</v>
      </c>
      <c r="D37" s="19" t="s">
        <v>48</v>
      </c>
      <c r="G37" s="464"/>
      <c r="H37" s="201" t="s">
        <v>6</v>
      </c>
      <c r="I37" s="19" t="s">
        <v>74</v>
      </c>
    </row>
    <row r="38" spans="1:9" ht="67.5" customHeight="1">
      <c r="B38" s="450" t="s">
        <v>27</v>
      </c>
      <c r="C38" s="444" t="s">
        <v>28</v>
      </c>
      <c r="D38" s="445"/>
      <c r="G38" s="450" t="s">
        <v>27</v>
      </c>
      <c r="H38" s="444" t="s">
        <v>75</v>
      </c>
      <c r="I38" s="445"/>
    </row>
    <row r="39" spans="1:9" ht="22.5">
      <c r="A39" s="61" t="s">
        <v>153</v>
      </c>
      <c r="B39" s="448"/>
      <c r="C39" s="12" t="s">
        <v>5</v>
      </c>
      <c r="D39" s="16" t="s">
        <v>29</v>
      </c>
      <c r="G39" s="442"/>
      <c r="H39" s="12" t="s">
        <v>5</v>
      </c>
      <c r="I39" s="16" t="s">
        <v>76</v>
      </c>
    </row>
    <row r="40" spans="1:9" ht="33.75">
      <c r="A40" s="61" t="s">
        <v>154</v>
      </c>
      <c r="B40" s="448"/>
      <c r="C40" s="12" t="s">
        <v>6</v>
      </c>
      <c r="D40" s="16" t="s">
        <v>30</v>
      </c>
      <c r="G40" s="442"/>
      <c r="H40" s="12" t="s">
        <v>6</v>
      </c>
      <c r="I40" s="16" t="s">
        <v>77</v>
      </c>
    </row>
    <row r="41" spans="1:9">
      <c r="A41" s="61" t="s">
        <v>155</v>
      </c>
      <c r="B41" s="449"/>
      <c r="C41" s="12" t="s">
        <v>7</v>
      </c>
      <c r="D41" s="16" t="s">
        <v>31</v>
      </c>
      <c r="G41" s="443"/>
      <c r="H41" s="12" t="s">
        <v>7</v>
      </c>
      <c r="I41" s="16" t="s">
        <v>78</v>
      </c>
    </row>
    <row r="42" spans="1:9">
      <c r="A42" s="63">
        <v>8</v>
      </c>
      <c r="B42" s="14" t="s">
        <v>32</v>
      </c>
      <c r="C42" s="451" t="s">
        <v>33</v>
      </c>
      <c r="D42" s="452"/>
      <c r="G42" s="14" t="s">
        <v>32</v>
      </c>
      <c r="H42" s="451" t="s">
        <v>79</v>
      </c>
      <c r="I42" s="452"/>
    </row>
    <row r="43" spans="1:9">
      <c r="B43" s="441" t="s">
        <v>34</v>
      </c>
      <c r="C43" s="446" t="s">
        <v>35</v>
      </c>
      <c r="D43" s="447"/>
      <c r="G43" s="441" t="s">
        <v>34</v>
      </c>
      <c r="H43" s="446" t="s">
        <v>80</v>
      </c>
      <c r="I43" s="447"/>
    </row>
    <row r="44" spans="1:9" ht="22.5">
      <c r="A44" s="61" t="s">
        <v>156</v>
      </c>
      <c r="B44" s="448"/>
      <c r="C44" s="12" t="s">
        <v>5</v>
      </c>
      <c r="D44" s="11" t="s">
        <v>36</v>
      </c>
      <c r="G44" s="442"/>
      <c r="H44" s="12" t="s">
        <v>5</v>
      </c>
      <c r="I44" s="11" t="s">
        <v>81</v>
      </c>
    </row>
    <row r="45" spans="1:9" ht="33.75">
      <c r="A45" s="61" t="s">
        <v>157</v>
      </c>
      <c r="B45" s="448"/>
      <c r="C45" s="12" t="s">
        <v>6</v>
      </c>
      <c r="D45" s="15" t="s">
        <v>37</v>
      </c>
      <c r="G45" s="442"/>
      <c r="H45" s="12" t="s">
        <v>6</v>
      </c>
      <c r="I45" s="15" t="s">
        <v>82</v>
      </c>
    </row>
    <row r="46" spans="1:9">
      <c r="A46" s="61" t="s">
        <v>158</v>
      </c>
      <c r="B46" s="449"/>
      <c r="C46" s="12" t="s">
        <v>7</v>
      </c>
      <c r="D46" s="11" t="s">
        <v>38</v>
      </c>
      <c r="G46" s="443"/>
      <c r="H46" s="12" t="s">
        <v>7</v>
      </c>
      <c r="I46" s="11" t="s">
        <v>83</v>
      </c>
    </row>
    <row r="48" spans="1:9" ht="12.75" customHeight="1"/>
    <row r="53" ht="11.25" customHeight="1"/>
  </sheetData>
  <sheetProtection password="BD42" sheet="1" objects="1" scenarios="1"/>
  <mergeCells count="42">
    <mergeCell ref="G1:I1"/>
    <mergeCell ref="G6:G15"/>
    <mergeCell ref="B1:D1"/>
    <mergeCell ref="B6:B15"/>
    <mergeCell ref="C16:D16"/>
    <mergeCell ref="B3:D3"/>
    <mergeCell ref="B16:B19"/>
    <mergeCell ref="B2:D2"/>
    <mergeCell ref="G2:I2"/>
    <mergeCell ref="H6:I8"/>
    <mergeCell ref="C6:D8"/>
    <mergeCell ref="G16:G19"/>
    <mergeCell ref="H16:I16"/>
    <mergeCell ref="B26:D26"/>
    <mergeCell ref="G26:I26"/>
    <mergeCell ref="B20:B23"/>
    <mergeCell ref="B30:B33"/>
    <mergeCell ref="B25:D25"/>
    <mergeCell ref="G25:I25"/>
    <mergeCell ref="C20:D20"/>
    <mergeCell ref="H20:I20"/>
    <mergeCell ref="G20:G23"/>
    <mergeCell ref="B27:D27"/>
    <mergeCell ref="B35:B37"/>
    <mergeCell ref="H34:I34"/>
    <mergeCell ref="C34:D34"/>
    <mergeCell ref="H30:I30"/>
    <mergeCell ref="C30:D30"/>
    <mergeCell ref="G30:G33"/>
    <mergeCell ref="H35:I35"/>
    <mergeCell ref="G35:G37"/>
    <mergeCell ref="C35:D35"/>
    <mergeCell ref="G43:G46"/>
    <mergeCell ref="C38:D38"/>
    <mergeCell ref="H38:I38"/>
    <mergeCell ref="H43:I43"/>
    <mergeCell ref="B43:B46"/>
    <mergeCell ref="B38:B41"/>
    <mergeCell ref="C43:D43"/>
    <mergeCell ref="H42:I42"/>
    <mergeCell ref="C42:D42"/>
    <mergeCell ref="G38:G41"/>
  </mergeCells>
  <phoneticPr fontId="5" type="noConversion"/>
  <printOptions horizontalCentered="1"/>
  <pageMargins left="0.78740157480314965" right="0.78740157480314965" top="1.3779527559055118" bottom="0.98425196850393704" header="0.51181102362204722" footer="0.51181102362204722"/>
  <pageSetup paperSize="9" fitToHeight="0" orientation="portrait" r:id="rId1"/>
  <headerFooter alignWithMargins="0">
    <oddHeader>&amp;LCalcolo dell' onorario per prestazioni di progettazione architettonica nell' edilizia privata
Honoarberechnung für architektonische Planungsleistungen im privaten Hochbau</oddHeader>
    <oddFooter>&amp;LOrdine degli Architetti, Pianificatori, Paesaggisti, Conservatori della Provincia di Bolzano
Kammer der Architekten, Raumplaner, Landschaftsplaner, Denkmalpfleger der Provinz Bozen</oddFooter>
  </headerFooter>
  <colBreaks count="2" manualBreakCount="2">
    <brk id="1" max="1048575" man="1"/>
    <brk id="6" max="48" man="1"/>
  </colBreaks>
</worksheet>
</file>

<file path=xl/worksheets/sheet3.xml><?xml version="1.0" encoding="utf-8"?>
<worksheet xmlns="http://schemas.openxmlformats.org/spreadsheetml/2006/main" xmlns:r="http://schemas.openxmlformats.org/officeDocument/2006/relationships">
  <sheetPr codeName="Tabelle3"/>
  <dimension ref="B1:AJ54"/>
  <sheetViews>
    <sheetView showGridLines="0" zoomScaleNormal="100" workbookViewId="0">
      <selection activeCell="G18" sqref="G18"/>
    </sheetView>
  </sheetViews>
  <sheetFormatPr baseColWidth="10" defaultRowHeight="12.75"/>
  <cols>
    <col min="1" max="1" width="0.85546875" customWidth="1"/>
    <col min="2" max="2" width="14" hidden="1" customWidth="1"/>
    <col min="3" max="3" width="5.28515625" hidden="1" customWidth="1"/>
    <col min="4" max="4" width="14.42578125" customWidth="1"/>
    <col min="5" max="10" width="12.28515625" bestFit="1" customWidth="1"/>
    <col min="11" max="11" width="12.28515625" customWidth="1"/>
    <col min="12" max="12" width="11.28515625" hidden="1" customWidth="1"/>
    <col min="13" max="13" width="8.5703125" hidden="1" customWidth="1"/>
    <col min="14" max="14" width="13.28515625" hidden="1" customWidth="1"/>
    <col min="15" max="15" width="10.7109375" hidden="1" customWidth="1"/>
    <col min="16" max="16" width="12" hidden="1" customWidth="1"/>
    <col min="17" max="17" width="9.7109375" hidden="1" customWidth="1"/>
    <col min="18" max="18" width="10.7109375" hidden="1" customWidth="1"/>
    <col min="19" max="19" width="10.42578125" hidden="1" customWidth="1"/>
    <col min="20" max="20" width="9.85546875" hidden="1" customWidth="1"/>
    <col min="21" max="22" width="10.140625" hidden="1" customWidth="1"/>
  </cols>
  <sheetData>
    <row r="1" spans="2:21" ht="4.5" customHeight="1"/>
    <row r="2" spans="2:21" ht="4.5" customHeight="1"/>
    <row r="3" spans="2:21" ht="26.25" customHeight="1">
      <c r="B3" s="163" t="s">
        <v>264</v>
      </c>
      <c r="C3" s="161"/>
      <c r="D3" s="484" t="s">
        <v>244</v>
      </c>
      <c r="E3" s="484"/>
      <c r="F3" s="484"/>
      <c r="G3" s="484"/>
      <c r="H3" s="484"/>
      <c r="I3" s="484"/>
      <c r="J3" s="484"/>
      <c r="K3" s="484"/>
      <c r="L3" s="161"/>
      <c r="M3" s="161"/>
      <c r="N3" s="161"/>
    </row>
    <row r="4" spans="2:21" ht="5.25" customHeight="1">
      <c r="B4" s="163"/>
      <c r="C4" s="161"/>
      <c r="D4" s="161"/>
      <c r="E4" s="161"/>
      <c r="F4" s="161"/>
      <c r="G4" s="161"/>
      <c r="H4" s="161"/>
      <c r="I4" s="161"/>
      <c r="J4" s="161"/>
      <c r="K4" s="161"/>
      <c r="L4" s="161"/>
      <c r="M4" s="161"/>
      <c r="N4" s="161"/>
    </row>
    <row r="5" spans="2:21" ht="5.25" customHeight="1">
      <c r="B5" s="66"/>
      <c r="C5" s="67"/>
      <c r="D5" s="9"/>
      <c r="E5" s="9"/>
      <c r="F5" s="9"/>
      <c r="G5" s="9"/>
      <c r="H5" s="9"/>
      <c r="I5" s="9"/>
      <c r="J5" s="9"/>
      <c r="K5" s="9"/>
      <c r="L5" s="9"/>
      <c r="M5" s="9"/>
      <c r="N5" s="9"/>
    </row>
    <row r="6" spans="2:21">
      <c r="B6" s="159"/>
      <c r="D6" s="68" t="s">
        <v>265</v>
      </c>
      <c r="E6" s="159"/>
      <c r="F6" s="159"/>
      <c r="G6" s="159"/>
      <c r="I6" s="159"/>
      <c r="J6" s="159"/>
      <c r="K6" s="159"/>
      <c r="L6" s="159"/>
      <c r="M6" s="159"/>
      <c r="N6" s="159"/>
    </row>
    <row r="7" spans="2:21">
      <c r="B7" s="159"/>
      <c r="D7" s="68" t="s">
        <v>266</v>
      </c>
      <c r="E7" s="159"/>
      <c r="F7" s="159"/>
      <c r="G7" s="159"/>
      <c r="H7" s="68"/>
      <c r="I7" s="159"/>
      <c r="J7" s="159"/>
      <c r="K7" s="159"/>
      <c r="L7" s="159"/>
      <c r="M7" s="159"/>
      <c r="N7" s="159"/>
    </row>
    <row r="8" spans="2:21" ht="4.5" customHeight="1">
      <c r="B8" s="159"/>
      <c r="C8" s="68"/>
      <c r="D8" s="68"/>
      <c r="E8" s="159"/>
      <c r="F8" s="159"/>
      <c r="G8" s="159"/>
      <c r="H8" s="68"/>
      <c r="I8" s="159"/>
      <c r="J8" s="159"/>
      <c r="K8" s="159"/>
      <c r="L8" s="159"/>
      <c r="M8" s="159"/>
      <c r="N8" s="159"/>
    </row>
    <row r="9" spans="2:21" ht="4.5" customHeight="1" thickBot="1"/>
    <row r="10" spans="2:21" ht="15.75" customHeight="1" thickBot="1">
      <c r="B10" s="136"/>
      <c r="C10" s="136"/>
      <c r="D10" s="136"/>
      <c r="E10" s="193" t="s">
        <v>219</v>
      </c>
      <c r="F10" s="191"/>
      <c r="G10" s="191"/>
      <c r="H10" s="191"/>
      <c r="I10" s="191"/>
      <c r="J10" s="191"/>
      <c r="K10" s="192"/>
      <c r="L10" s="191"/>
      <c r="M10" s="191"/>
      <c r="N10" s="191"/>
      <c r="O10" s="191"/>
      <c r="P10" s="191"/>
      <c r="Q10" s="192"/>
    </row>
    <row r="11" spans="2:21" ht="27.75" customHeight="1" thickBot="1">
      <c r="B11" s="137" t="s">
        <v>220</v>
      </c>
      <c r="C11" s="137"/>
      <c r="D11" s="137" t="s">
        <v>220</v>
      </c>
      <c r="E11" s="481" t="s">
        <v>221</v>
      </c>
      <c r="F11" s="482"/>
      <c r="G11" s="482"/>
      <c r="H11" s="482"/>
      <c r="I11" s="482"/>
      <c r="J11" s="482"/>
      <c r="K11" s="483"/>
      <c r="L11" s="481" t="s">
        <v>222</v>
      </c>
      <c r="M11" s="482"/>
      <c r="N11" s="483"/>
      <c r="O11" s="481" t="s">
        <v>223</v>
      </c>
      <c r="P11" s="482"/>
      <c r="Q11" s="483"/>
    </row>
    <row r="12" spans="2:21" ht="13.5" thickBot="1">
      <c r="B12" s="138" t="s">
        <v>224</v>
      </c>
      <c r="C12" s="138"/>
      <c r="D12" s="138" t="s">
        <v>239</v>
      </c>
      <c r="E12" s="135" t="s">
        <v>225</v>
      </c>
      <c r="F12" s="160" t="s">
        <v>226</v>
      </c>
      <c r="G12" s="160" t="s">
        <v>227</v>
      </c>
      <c r="H12" s="160" t="s">
        <v>228</v>
      </c>
      <c r="I12" s="160" t="s">
        <v>229</v>
      </c>
      <c r="J12" s="160" t="s">
        <v>230</v>
      </c>
      <c r="K12" s="160" t="s">
        <v>231</v>
      </c>
      <c r="L12" s="135" t="s">
        <v>232</v>
      </c>
      <c r="M12" s="135" t="s">
        <v>233</v>
      </c>
      <c r="N12" s="135" t="s">
        <v>234</v>
      </c>
      <c r="O12" s="135" t="s">
        <v>235</v>
      </c>
      <c r="P12" s="135" t="s">
        <v>236</v>
      </c>
      <c r="Q12" s="135" t="s">
        <v>237</v>
      </c>
    </row>
    <row r="13" spans="2:21">
      <c r="B13" s="139">
        <v>250000</v>
      </c>
      <c r="C13" s="139"/>
      <c r="D13" s="143">
        <v>129.71</v>
      </c>
      <c r="E13" s="351">
        <v>21.462599999999998</v>
      </c>
      <c r="F13" s="351">
        <v>26.368300000000001</v>
      </c>
      <c r="G13" s="351">
        <v>30.967400000000001</v>
      </c>
      <c r="H13" s="351">
        <v>35.566600000000001</v>
      </c>
      <c r="I13" s="351">
        <v>67.453800000000001</v>
      </c>
      <c r="J13" s="351">
        <v>24.528700000000001</v>
      </c>
      <c r="K13" s="351">
        <v>33.420299999999997</v>
      </c>
      <c r="L13" s="140">
        <v>383260</v>
      </c>
      <c r="M13" s="140">
        <v>536565</v>
      </c>
      <c r="N13" s="140">
        <v>689869</v>
      </c>
      <c r="O13" s="140">
        <v>536565</v>
      </c>
      <c r="P13" s="140">
        <v>574891</v>
      </c>
      <c r="Q13" s="140">
        <v>766521</v>
      </c>
      <c r="S13" s="143">
        <v>129.71</v>
      </c>
      <c r="U13">
        <v>13</v>
      </c>
    </row>
    <row r="14" spans="2:21">
      <c r="B14" s="139">
        <v>500000</v>
      </c>
      <c r="C14" s="139"/>
      <c r="D14" s="143">
        <v>258.23</v>
      </c>
      <c r="E14" s="351">
        <v>19.929500000000001</v>
      </c>
      <c r="F14" s="351">
        <v>24.988600000000002</v>
      </c>
      <c r="G14" s="351">
        <v>29.587700000000002</v>
      </c>
      <c r="H14" s="351">
        <v>33.880200000000002</v>
      </c>
      <c r="I14" s="351">
        <v>58.255600000000001</v>
      </c>
      <c r="J14" s="351">
        <v>22.9956</v>
      </c>
      <c r="K14" s="351">
        <v>32.193899999999999</v>
      </c>
      <c r="L14" s="140">
        <v>306608</v>
      </c>
      <c r="M14" s="140">
        <v>429252</v>
      </c>
      <c r="N14" s="140">
        <v>551895</v>
      </c>
      <c r="O14" s="140">
        <v>429252</v>
      </c>
      <c r="P14" s="140">
        <v>459913</v>
      </c>
      <c r="Q14" s="140">
        <v>613217</v>
      </c>
      <c r="S14" s="143">
        <v>258.23</v>
      </c>
      <c r="U14">
        <v>14</v>
      </c>
    </row>
    <row r="15" spans="2:21">
      <c r="B15" s="139">
        <v>1000000</v>
      </c>
      <c r="C15" s="139"/>
      <c r="D15" s="143">
        <v>516.46</v>
      </c>
      <c r="E15" s="351">
        <v>18.3965</v>
      </c>
      <c r="F15" s="351">
        <v>22.689</v>
      </c>
      <c r="G15" s="351">
        <v>27.441500000000001</v>
      </c>
      <c r="H15" s="351">
        <v>31.734000000000002</v>
      </c>
      <c r="I15" s="351">
        <v>52.123399999999997</v>
      </c>
      <c r="J15" s="351">
        <v>22.075800000000001</v>
      </c>
      <c r="K15" s="351">
        <v>29.741</v>
      </c>
      <c r="L15" s="140">
        <v>263683</v>
      </c>
      <c r="M15" s="140">
        <v>367930</v>
      </c>
      <c r="N15" s="140">
        <v>490573</v>
      </c>
      <c r="O15" s="140">
        <v>367930</v>
      </c>
      <c r="P15" s="140">
        <v>392459</v>
      </c>
      <c r="Q15" s="140">
        <v>521234</v>
      </c>
      <c r="S15" s="143">
        <v>516.46</v>
      </c>
      <c r="U15">
        <v>15</v>
      </c>
    </row>
    <row r="16" spans="2:21">
      <c r="B16" s="139">
        <v>2500000</v>
      </c>
      <c r="C16" s="139"/>
      <c r="D16" s="143">
        <v>1291.1400000000001</v>
      </c>
      <c r="E16" s="351">
        <v>15.330399999999999</v>
      </c>
      <c r="F16" s="351">
        <v>18.856400000000001</v>
      </c>
      <c r="G16" s="351">
        <v>23.608799999999999</v>
      </c>
      <c r="H16" s="351">
        <v>27.594799999999999</v>
      </c>
      <c r="I16" s="351">
        <v>44.458199999999998</v>
      </c>
      <c r="J16" s="351">
        <v>19.929500000000001</v>
      </c>
      <c r="K16" s="351">
        <v>25.448499999999999</v>
      </c>
      <c r="L16" s="140">
        <v>199295</v>
      </c>
      <c r="M16" s="140">
        <v>279014</v>
      </c>
      <c r="N16" s="140">
        <v>367930</v>
      </c>
      <c r="O16" s="140">
        <v>279014</v>
      </c>
      <c r="P16" s="140">
        <v>298943</v>
      </c>
      <c r="Q16" s="140">
        <v>407789</v>
      </c>
      <c r="S16" s="143">
        <v>1291.1400000000001</v>
      </c>
      <c r="U16">
        <v>16</v>
      </c>
    </row>
    <row r="17" spans="2:25">
      <c r="B17" s="139">
        <v>5000000</v>
      </c>
      <c r="C17" s="139"/>
      <c r="D17" s="143">
        <v>2582.2800000000002</v>
      </c>
      <c r="E17" s="351">
        <v>13.184200000000001</v>
      </c>
      <c r="F17" s="351">
        <v>15.330399999999999</v>
      </c>
      <c r="G17" s="351">
        <v>19.929500000000001</v>
      </c>
      <c r="H17" s="351">
        <v>24.528700000000001</v>
      </c>
      <c r="I17" s="351">
        <v>39.859099999999998</v>
      </c>
      <c r="J17" s="351">
        <v>17.783300000000001</v>
      </c>
      <c r="K17" s="351">
        <v>21.462599999999998</v>
      </c>
      <c r="L17" s="140">
        <v>153304</v>
      </c>
      <c r="M17" s="140">
        <v>220758</v>
      </c>
      <c r="N17" s="140">
        <v>294344</v>
      </c>
      <c r="O17" s="140">
        <v>214626</v>
      </c>
      <c r="P17" s="140">
        <v>229956</v>
      </c>
      <c r="Q17" s="140">
        <v>318873</v>
      </c>
      <c r="S17" s="143">
        <v>2582.2800000000002</v>
      </c>
      <c r="U17">
        <v>17</v>
      </c>
    </row>
    <row r="18" spans="2:25">
      <c r="B18" s="139">
        <v>10000000</v>
      </c>
      <c r="C18" s="139"/>
      <c r="D18" s="143">
        <v>5164.57</v>
      </c>
      <c r="E18" s="351">
        <v>11.0379</v>
      </c>
      <c r="F18" s="351">
        <v>13.184200000000001</v>
      </c>
      <c r="G18" s="351">
        <v>17.170100000000001</v>
      </c>
      <c r="H18" s="351">
        <v>22.075800000000001</v>
      </c>
      <c r="I18" s="351">
        <v>35.26</v>
      </c>
      <c r="J18" s="351">
        <v>15.637</v>
      </c>
      <c r="K18" s="351">
        <v>18.3965</v>
      </c>
      <c r="L18" s="140">
        <v>122643</v>
      </c>
      <c r="M18" s="140">
        <v>171701</v>
      </c>
      <c r="N18" s="140">
        <v>226890</v>
      </c>
      <c r="O18" s="140">
        <v>171701</v>
      </c>
      <c r="P18" s="140">
        <v>183965</v>
      </c>
      <c r="Q18" s="140">
        <v>245287</v>
      </c>
      <c r="S18" s="143">
        <v>5164.57</v>
      </c>
      <c r="U18">
        <v>18</v>
      </c>
    </row>
    <row r="19" spans="2:25">
      <c r="B19" s="139">
        <v>15000000</v>
      </c>
      <c r="C19" s="139"/>
      <c r="D19" s="143">
        <v>7746.85</v>
      </c>
      <c r="E19" s="351">
        <v>10.731299999999999</v>
      </c>
      <c r="F19" s="351">
        <v>13.030900000000001</v>
      </c>
      <c r="G19" s="351">
        <v>16.863499999999998</v>
      </c>
      <c r="H19" s="351">
        <v>21.462599999999998</v>
      </c>
      <c r="I19" s="351">
        <v>32.193899999999999</v>
      </c>
      <c r="J19" s="351">
        <v>14.5639</v>
      </c>
      <c r="K19" s="351">
        <v>16.863499999999998</v>
      </c>
      <c r="L19" s="140">
        <v>114978</v>
      </c>
      <c r="M19" s="140">
        <v>160969</v>
      </c>
      <c r="N19" s="140">
        <v>206961</v>
      </c>
      <c r="O19" s="140">
        <v>160969</v>
      </c>
      <c r="P19" s="140">
        <v>173234</v>
      </c>
      <c r="Q19" s="140">
        <v>233022</v>
      </c>
      <c r="S19" s="143">
        <v>7746.85</v>
      </c>
      <c r="U19">
        <v>19</v>
      </c>
    </row>
    <row r="20" spans="2:25">
      <c r="B20" s="139">
        <v>20000000</v>
      </c>
      <c r="C20" s="139"/>
      <c r="D20" s="143">
        <v>10329.14</v>
      </c>
      <c r="E20" s="351">
        <v>9.9648000000000003</v>
      </c>
      <c r="F20" s="351">
        <v>12.7242</v>
      </c>
      <c r="G20" s="351">
        <v>16.096900000000002</v>
      </c>
      <c r="H20" s="351">
        <v>20.696100000000001</v>
      </c>
      <c r="I20" s="351">
        <v>30.660799999999998</v>
      </c>
      <c r="J20" s="351">
        <v>13.7974</v>
      </c>
      <c r="K20" s="351">
        <v>16.096900000000002</v>
      </c>
      <c r="L20" s="140">
        <v>107313</v>
      </c>
      <c r="M20" s="140">
        <v>150238</v>
      </c>
      <c r="N20" s="140">
        <v>193163</v>
      </c>
      <c r="O20" s="140">
        <v>150238</v>
      </c>
      <c r="P20" s="140">
        <v>160969</v>
      </c>
      <c r="Q20" s="140">
        <v>214626</v>
      </c>
      <c r="S20" s="143">
        <v>10329.14</v>
      </c>
      <c r="U20">
        <v>20</v>
      </c>
    </row>
    <row r="21" spans="2:25">
      <c r="B21" s="139">
        <v>30000000</v>
      </c>
      <c r="C21" s="139"/>
      <c r="D21" s="143">
        <v>15493.71</v>
      </c>
      <c r="E21" s="351">
        <v>9.6582000000000008</v>
      </c>
      <c r="F21" s="351">
        <v>12.2643</v>
      </c>
      <c r="G21" s="351">
        <v>15.330399999999999</v>
      </c>
      <c r="H21" s="351">
        <v>19.316299999999998</v>
      </c>
      <c r="I21" s="351">
        <v>27.594799999999999</v>
      </c>
      <c r="J21" s="351">
        <v>13.030900000000001</v>
      </c>
      <c r="K21" s="351">
        <v>15.330399999999999</v>
      </c>
      <c r="L21" s="140">
        <v>99648</v>
      </c>
      <c r="M21" s="140">
        <v>139507</v>
      </c>
      <c r="N21" s="140">
        <v>179366</v>
      </c>
      <c r="O21" s="140">
        <v>139507</v>
      </c>
      <c r="P21" s="140">
        <v>150238</v>
      </c>
      <c r="Q21" s="140">
        <v>199295</v>
      </c>
      <c r="S21" s="143">
        <v>15493.71</v>
      </c>
      <c r="U21">
        <v>21</v>
      </c>
    </row>
    <row r="22" spans="2:25">
      <c r="B22" s="139">
        <v>40000000</v>
      </c>
      <c r="C22" s="139"/>
      <c r="D22" s="143">
        <v>20658.28</v>
      </c>
      <c r="E22" s="351">
        <v>9.1982999999999997</v>
      </c>
      <c r="F22" s="351">
        <v>11.4978</v>
      </c>
      <c r="G22" s="351">
        <v>14.5639</v>
      </c>
      <c r="H22" s="351">
        <v>19.009699999999999</v>
      </c>
      <c r="I22" s="351">
        <v>26.061699999999998</v>
      </c>
      <c r="J22" s="351">
        <v>12.2643</v>
      </c>
      <c r="K22" s="351">
        <v>14.5639</v>
      </c>
      <c r="L22" s="140">
        <v>91983</v>
      </c>
      <c r="M22" s="140">
        <v>128776</v>
      </c>
      <c r="N22" s="140">
        <v>165569</v>
      </c>
      <c r="O22" s="140">
        <v>128776</v>
      </c>
      <c r="P22" s="140">
        <v>137974</v>
      </c>
      <c r="Q22" s="140">
        <v>183965</v>
      </c>
      <c r="S22" s="143">
        <v>20658.28</v>
      </c>
      <c r="U22">
        <v>22</v>
      </c>
    </row>
    <row r="23" spans="2:25">
      <c r="B23" s="139">
        <v>50000000</v>
      </c>
      <c r="C23" s="139"/>
      <c r="D23" s="143">
        <v>25822.84</v>
      </c>
      <c r="E23" s="351">
        <v>8.8916000000000004</v>
      </c>
      <c r="F23" s="351">
        <v>10.731299999999999</v>
      </c>
      <c r="G23" s="351">
        <v>13.7974</v>
      </c>
      <c r="H23" s="351">
        <v>18.3965</v>
      </c>
      <c r="I23" s="351">
        <v>24.528700000000001</v>
      </c>
      <c r="J23" s="351">
        <v>11.4978</v>
      </c>
      <c r="K23" s="351">
        <v>13.7974</v>
      </c>
      <c r="L23" s="140">
        <v>87383</v>
      </c>
      <c r="M23" s="140">
        <v>122643</v>
      </c>
      <c r="N23" s="140">
        <v>157903</v>
      </c>
      <c r="O23" s="140">
        <v>122643</v>
      </c>
      <c r="P23" s="140">
        <v>131842</v>
      </c>
      <c r="Q23" s="140">
        <v>174767</v>
      </c>
      <c r="S23" s="143">
        <v>25822.84</v>
      </c>
      <c r="U23">
        <v>23</v>
      </c>
    </row>
    <row r="24" spans="2:25" ht="15">
      <c r="B24" s="139">
        <v>100000000</v>
      </c>
      <c r="C24" s="139"/>
      <c r="D24" s="143">
        <v>51645.69</v>
      </c>
      <c r="E24" s="351">
        <v>7.6651999999999996</v>
      </c>
      <c r="F24" s="351">
        <v>9.1982999999999997</v>
      </c>
      <c r="G24" s="351">
        <v>12.2643</v>
      </c>
      <c r="H24" s="351">
        <v>15.330399999999999</v>
      </c>
      <c r="I24" s="351">
        <v>21.462599999999998</v>
      </c>
      <c r="J24" s="351">
        <v>9.9648000000000003</v>
      </c>
      <c r="K24" s="351">
        <v>12.2643</v>
      </c>
      <c r="L24" s="140">
        <v>76652</v>
      </c>
      <c r="M24" s="140">
        <v>91983</v>
      </c>
      <c r="N24" s="140">
        <v>137974</v>
      </c>
      <c r="O24" s="140">
        <v>107313</v>
      </c>
      <c r="P24" s="140">
        <v>114978</v>
      </c>
      <c r="Q24" s="140">
        <v>153304</v>
      </c>
      <c r="S24" s="143">
        <v>51645.69</v>
      </c>
      <c r="U24">
        <v>24</v>
      </c>
      <c r="Y24" s="142" t="s">
        <v>240</v>
      </c>
    </row>
    <row r="25" spans="2:25" ht="15">
      <c r="B25" s="139">
        <v>150000000</v>
      </c>
      <c r="C25" s="139"/>
      <c r="D25" s="143">
        <v>77468.53</v>
      </c>
      <c r="E25" s="351">
        <v>6.7454000000000001</v>
      </c>
      <c r="F25" s="351">
        <v>7.9718</v>
      </c>
      <c r="G25" s="351">
        <v>11.0379</v>
      </c>
      <c r="H25" s="351">
        <v>13.3375</v>
      </c>
      <c r="I25" s="351">
        <v>19.009699999999999</v>
      </c>
      <c r="J25" s="351">
        <v>8.7383000000000006</v>
      </c>
      <c r="K25" s="351">
        <v>11.0379</v>
      </c>
      <c r="L25" s="140">
        <v>67454</v>
      </c>
      <c r="M25" s="140">
        <v>76652</v>
      </c>
      <c r="N25" s="140">
        <v>119577</v>
      </c>
      <c r="O25" s="140">
        <v>93516</v>
      </c>
      <c r="P25" s="140">
        <v>99648</v>
      </c>
      <c r="Q25" s="140">
        <v>134908</v>
      </c>
      <c r="S25" s="143">
        <v>77468.53</v>
      </c>
      <c r="U25">
        <v>25</v>
      </c>
      <c r="Y25" s="142" t="s">
        <v>240</v>
      </c>
    </row>
    <row r="26" spans="2:25">
      <c r="B26" s="139">
        <v>200000000</v>
      </c>
      <c r="C26" s="139"/>
      <c r="D26" s="143">
        <v>103291.38</v>
      </c>
      <c r="E26" s="351">
        <v>6.1322000000000001</v>
      </c>
      <c r="F26" s="351">
        <v>7.3586</v>
      </c>
      <c r="G26" s="351">
        <v>9.9648000000000003</v>
      </c>
      <c r="H26" s="351">
        <v>11.804399999999999</v>
      </c>
      <c r="I26" s="351">
        <v>16.863499999999998</v>
      </c>
      <c r="J26" s="351">
        <v>7.8185000000000002</v>
      </c>
      <c r="K26" s="351">
        <v>9.9648000000000003</v>
      </c>
      <c r="L26" s="140">
        <v>59789</v>
      </c>
      <c r="M26" s="140">
        <v>64388</v>
      </c>
      <c r="N26" s="140">
        <v>101181</v>
      </c>
      <c r="O26" s="140">
        <v>81251</v>
      </c>
      <c r="P26" s="140">
        <v>87383</v>
      </c>
      <c r="Q26" s="140">
        <v>119577</v>
      </c>
      <c r="S26" s="143">
        <v>103291.38</v>
      </c>
      <c r="U26">
        <v>26</v>
      </c>
    </row>
    <row r="27" spans="2:25">
      <c r="B27" s="139">
        <v>250000000</v>
      </c>
      <c r="C27" s="139"/>
      <c r="D27" s="143">
        <v>129114.22</v>
      </c>
      <c r="E27" s="351">
        <v>5.8255999999999997</v>
      </c>
      <c r="F27" s="351">
        <v>6.7454000000000001</v>
      </c>
      <c r="G27" s="351">
        <v>9.0449000000000002</v>
      </c>
      <c r="H27" s="351">
        <v>10.577999999999999</v>
      </c>
      <c r="I27" s="351">
        <v>15.0238</v>
      </c>
      <c r="J27" s="351">
        <v>7.2053000000000003</v>
      </c>
      <c r="K27" s="351">
        <v>9.0449000000000002</v>
      </c>
      <c r="L27" s="140">
        <v>53656</v>
      </c>
      <c r="M27" s="140">
        <v>62855</v>
      </c>
      <c r="N27" s="140">
        <v>85850</v>
      </c>
      <c r="O27" s="140">
        <v>72053</v>
      </c>
      <c r="P27" s="140">
        <v>78185</v>
      </c>
      <c r="Q27" s="140">
        <v>107313</v>
      </c>
      <c r="S27" s="143">
        <v>129114.22</v>
      </c>
      <c r="U27">
        <v>27</v>
      </c>
    </row>
    <row r="28" spans="2:25">
      <c r="B28" s="139">
        <v>300000000</v>
      </c>
      <c r="C28" s="139"/>
      <c r="D28" s="143">
        <v>154937.07</v>
      </c>
      <c r="E28" s="351">
        <v>5.5190000000000001</v>
      </c>
      <c r="F28" s="351">
        <v>6.4387999999999996</v>
      </c>
      <c r="G28" s="351">
        <v>8.2783999999999995</v>
      </c>
      <c r="H28" s="351">
        <v>9.6582000000000008</v>
      </c>
      <c r="I28" s="351">
        <v>13.4908</v>
      </c>
      <c r="J28" s="351">
        <v>6.5921000000000003</v>
      </c>
      <c r="K28" s="351">
        <v>8.2783999999999995</v>
      </c>
      <c r="L28" s="140">
        <v>49057</v>
      </c>
      <c r="M28" s="140">
        <v>56723</v>
      </c>
      <c r="N28" s="140">
        <v>73586</v>
      </c>
      <c r="O28" s="140">
        <v>65921</v>
      </c>
      <c r="P28" s="140">
        <v>72053</v>
      </c>
      <c r="Q28" s="140">
        <v>98115</v>
      </c>
      <c r="S28" s="143">
        <v>154937.07</v>
      </c>
      <c r="U28">
        <v>28</v>
      </c>
    </row>
    <row r="29" spans="2:25">
      <c r="B29" s="139">
        <v>400000000</v>
      </c>
      <c r="C29" s="139"/>
      <c r="D29" s="143">
        <v>206582.76</v>
      </c>
      <c r="E29" s="351">
        <v>5.2122999999999999</v>
      </c>
      <c r="F29" s="351">
        <v>6.1322000000000001</v>
      </c>
      <c r="G29" s="351">
        <v>7.2053000000000003</v>
      </c>
      <c r="H29" s="351">
        <v>8.5850000000000009</v>
      </c>
      <c r="I29" s="351">
        <v>11.6511</v>
      </c>
      <c r="J29" s="351">
        <v>5.9789000000000003</v>
      </c>
      <c r="K29" s="351">
        <v>7.0519999999999996</v>
      </c>
      <c r="L29" s="140">
        <v>42925</v>
      </c>
      <c r="M29" s="140">
        <v>49057</v>
      </c>
      <c r="N29" s="140">
        <v>61322</v>
      </c>
      <c r="O29" s="140">
        <v>56723</v>
      </c>
      <c r="P29" s="140">
        <v>62855</v>
      </c>
      <c r="Q29" s="140">
        <v>85850</v>
      </c>
      <c r="S29" s="143">
        <v>206582.76</v>
      </c>
      <c r="U29">
        <v>29</v>
      </c>
    </row>
    <row r="30" spans="2:25">
      <c r="B30" s="139">
        <v>500000000</v>
      </c>
      <c r="C30" s="139"/>
      <c r="D30" s="143">
        <v>258228.45</v>
      </c>
      <c r="E30" s="351">
        <v>5.0590000000000002</v>
      </c>
      <c r="F30" s="351">
        <v>5.8255999999999997</v>
      </c>
      <c r="G30" s="351">
        <v>6.4387999999999996</v>
      </c>
      <c r="H30" s="351">
        <v>7.9718</v>
      </c>
      <c r="I30" s="351">
        <v>10.4247</v>
      </c>
      <c r="J30" s="351">
        <v>5.5190000000000001</v>
      </c>
      <c r="K30" s="351">
        <v>6.4387999999999996</v>
      </c>
      <c r="L30" s="140">
        <v>38326</v>
      </c>
      <c r="M30" s="140">
        <v>45991</v>
      </c>
      <c r="N30" s="140">
        <v>52123</v>
      </c>
      <c r="O30" s="140">
        <v>50590</v>
      </c>
      <c r="P30" s="140">
        <v>56723</v>
      </c>
      <c r="Q30" s="140">
        <v>76652</v>
      </c>
      <c r="S30" s="143">
        <v>258228.45</v>
      </c>
      <c r="U30">
        <v>30</v>
      </c>
    </row>
    <row r="31" spans="2:25">
      <c r="B31" s="139">
        <v>600000000</v>
      </c>
      <c r="C31" s="139"/>
      <c r="D31" s="143">
        <v>309874.14</v>
      </c>
      <c r="E31" s="351">
        <v>4.8334999999999999</v>
      </c>
      <c r="F31" s="351">
        <v>5.7992999999999997</v>
      </c>
      <c r="G31" s="351">
        <v>6.1627999999999998</v>
      </c>
      <c r="H31" s="351">
        <v>7.6192000000000002</v>
      </c>
      <c r="I31" s="351">
        <v>9.9648000000000003</v>
      </c>
      <c r="J31" s="351">
        <v>5.2736999999999998</v>
      </c>
      <c r="K31" s="351">
        <v>6.1562999999999999</v>
      </c>
      <c r="L31" s="140">
        <v>36640</v>
      </c>
      <c r="M31" s="140">
        <v>43955</v>
      </c>
      <c r="N31" s="140">
        <v>49824</v>
      </c>
      <c r="O31" s="140">
        <v>48335</v>
      </c>
      <c r="P31" s="140">
        <v>54226</v>
      </c>
      <c r="Q31" s="140">
        <v>73279</v>
      </c>
      <c r="S31" s="143">
        <v>309874.14</v>
      </c>
      <c r="U31">
        <v>31</v>
      </c>
    </row>
    <row r="32" spans="2:25">
      <c r="B32" s="139">
        <v>700000000</v>
      </c>
      <c r="C32" s="139"/>
      <c r="D32" s="143">
        <v>361519.83</v>
      </c>
      <c r="E32" s="351">
        <v>4.6647999999999996</v>
      </c>
      <c r="F32" s="351">
        <v>5.6</v>
      </c>
      <c r="G32" s="351">
        <v>5.9481999999999999</v>
      </c>
      <c r="H32" s="351">
        <v>7.3630000000000004</v>
      </c>
      <c r="I32" s="351">
        <v>9.6318999999999999</v>
      </c>
      <c r="J32" s="351">
        <v>5.0984999999999996</v>
      </c>
      <c r="K32" s="351">
        <v>5.9481999999999999</v>
      </c>
      <c r="L32" s="140">
        <v>35413</v>
      </c>
      <c r="M32" s="140">
        <v>42487</v>
      </c>
      <c r="N32" s="140">
        <v>48159</v>
      </c>
      <c r="O32" s="140">
        <v>46648</v>
      </c>
      <c r="P32" s="140">
        <v>52386</v>
      </c>
      <c r="Q32" s="140">
        <v>70827</v>
      </c>
      <c r="S32" s="143">
        <v>361519.83</v>
      </c>
      <c r="U32">
        <v>32</v>
      </c>
    </row>
    <row r="33" spans="2:36">
      <c r="B33" s="139">
        <v>800000000</v>
      </c>
      <c r="C33" s="139"/>
      <c r="D33" s="143">
        <v>413165.52</v>
      </c>
      <c r="E33" s="351">
        <v>4.5377999999999998</v>
      </c>
      <c r="F33" s="351">
        <v>5.4444999999999997</v>
      </c>
      <c r="G33" s="351">
        <v>5.7686000000000002</v>
      </c>
      <c r="H33" s="351">
        <v>7.1395999999999997</v>
      </c>
      <c r="I33" s="351">
        <v>9.3384</v>
      </c>
      <c r="J33" s="351">
        <v>4.9451999999999998</v>
      </c>
      <c r="K33" s="351">
        <v>5.7664</v>
      </c>
      <c r="L33" s="140">
        <v>34340</v>
      </c>
      <c r="M33" s="140">
        <v>41195</v>
      </c>
      <c r="N33" s="140">
        <v>46692</v>
      </c>
      <c r="O33" s="140">
        <v>45378</v>
      </c>
      <c r="P33" s="140">
        <v>50787</v>
      </c>
      <c r="Q33" s="140">
        <v>68680</v>
      </c>
      <c r="S33" s="143">
        <v>413165.52</v>
      </c>
      <c r="U33">
        <v>33</v>
      </c>
    </row>
    <row r="34" spans="2:36">
      <c r="B34" s="139">
        <v>900000000</v>
      </c>
      <c r="C34" s="139"/>
      <c r="D34" s="143">
        <v>464871.21</v>
      </c>
      <c r="E34" s="351">
        <v>4.4151999999999996</v>
      </c>
      <c r="F34" s="351">
        <v>5.2977999999999996</v>
      </c>
      <c r="G34" s="351">
        <v>5.6196999999999999</v>
      </c>
      <c r="H34" s="351">
        <v>6.96</v>
      </c>
      <c r="I34" s="351">
        <v>9.0997000000000003</v>
      </c>
      <c r="J34" s="351">
        <v>4.8159000000000001</v>
      </c>
      <c r="K34" s="351">
        <v>5.6196999999999999</v>
      </c>
      <c r="L34" s="140">
        <v>33442</v>
      </c>
      <c r="M34" s="140">
        <v>40122</v>
      </c>
      <c r="N34" s="140">
        <v>45488</v>
      </c>
      <c r="O34" s="140">
        <v>44152</v>
      </c>
      <c r="P34" s="140">
        <v>49517</v>
      </c>
      <c r="Q34" s="140">
        <v>66884</v>
      </c>
      <c r="S34" s="143">
        <v>464871.21</v>
      </c>
      <c r="U34">
        <v>34</v>
      </c>
    </row>
    <row r="35" spans="2:36" ht="15">
      <c r="B35" s="139">
        <v>1000000000</v>
      </c>
      <c r="C35" s="139"/>
      <c r="D35" s="143">
        <v>516469.91</v>
      </c>
      <c r="E35" s="351">
        <v>4.3692000000000002</v>
      </c>
      <c r="F35" s="351">
        <v>5.2430000000000003</v>
      </c>
      <c r="G35" s="351">
        <v>5.5540000000000003</v>
      </c>
      <c r="H35" s="351">
        <v>6.8789999999999996</v>
      </c>
      <c r="I35" s="351">
        <v>8.9946000000000002</v>
      </c>
      <c r="J35" s="351">
        <v>4.7611999999999997</v>
      </c>
      <c r="K35" s="351">
        <v>5.5540000000000003</v>
      </c>
      <c r="L35" s="140">
        <v>33070</v>
      </c>
      <c r="M35" s="140">
        <v>39662</v>
      </c>
      <c r="N35" s="140">
        <v>44962</v>
      </c>
      <c r="O35" s="140">
        <v>43692</v>
      </c>
      <c r="P35" s="140">
        <v>48926</v>
      </c>
      <c r="Q35" s="140">
        <v>66118</v>
      </c>
      <c r="S35" s="143">
        <v>516469.91</v>
      </c>
      <c r="U35">
        <v>35</v>
      </c>
      <c r="Y35" s="142" t="s">
        <v>241</v>
      </c>
      <c r="AJ35" s="142" t="s">
        <v>241</v>
      </c>
    </row>
    <row r="36" spans="2:36">
      <c r="B36" s="139">
        <v>1500000000</v>
      </c>
      <c r="C36" s="139"/>
      <c r="D36" s="143">
        <v>774685.3</v>
      </c>
      <c r="E36" s="351">
        <v>4.0319000000000003</v>
      </c>
      <c r="F36" s="351">
        <v>4.8377999999999997</v>
      </c>
      <c r="G36" s="351">
        <v>5.1291000000000002</v>
      </c>
      <c r="H36" s="351">
        <v>6.3512000000000004</v>
      </c>
      <c r="I36" s="351">
        <v>8.3091000000000008</v>
      </c>
      <c r="J36" s="351">
        <v>4.3955000000000002</v>
      </c>
      <c r="K36" s="351">
        <v>5.1313000000000004</v>
      </c>
      <c r="L36" s="140">
        <v>30529</v>
      </c>
      <c r="M36" s="140">
        <v>36640</v>
      </c>
      <c r="N36" s="140">
        <v>41545</v>
      </c>
      <c r="O36" s="140">
        <v>40319</v>
      </c>
      <c r="P36" s="140">
        <v>45181</v>
      </c>
      <c r="Q36" s="140">
        <v>61059</v>
      </c>
      <c r="S36" s="143">
        <v>774685.3</v>
      </c>
      <c r="U36">
        <v>36</v>
      </c>
    </row>
    <row r="37" spans="2:36" ht="15">
      <c r="B37" s="139">
        <v>2000000000</v>
      </c>
      <c r="C37" s="139"/>
      <c r="D37" s="143">
        <v>1032913.8</v>
      </c>
      <c r="E37" s="351">
        <v>3.8325999999999998</v>
      </c>
      <c r="F37" s="351">
        <v>4.5991</v>
      </c>
      <c r="G37" s="351">
        <v>4.8795000000000002</v>
      </c>
      <c r="H37" s="351">
        <v>6.0401999999999996</v>
      </c>
      <c r="I37" s="351">
        <v>7.8994999999999997</v>
      </c>
      <c r="J37" s="351">
        <v>4.1807999999999996</v>
      </c>
      <c r="K37" s="351">
        <v>4.8795000000000002</v>
      </c>
      <c r="L37" s="140">
        <v>29018</v>
      </c>
      <c r="M37" s="140">
        <v>34844</v>
      </c>
      <c r="N37" s="140">
        <v>39509</v>
      </c>
      <c r="O37" s="140">
        <v>38326</v>
      </c>
      <c r="P37" s="140">
        <v>42969</v>
      </c>
      <c r="Q37" s="140">
        <v>58102</v>
      </c>
      <c r="S37" s="143">
        <v>1032913.8</v>
      </c>
      <c r="U37">
        <v>37</v>
      </c>
      <c r="Y37" s="142" t="s">
        <v>241</v>
      </c>
    </row>
    <row r="38" spans="2:36" ht="15">
      <c r="B38" s="139">
        <v>3000000000</v>
      </c>
      <c r="C38" s="139"/>
      <c r="D38" s="143">
        <v>1549376.7</v>
      </c>
      <c r="E38" s="351">
        <v>3.5259999999999998</v>
      </c>
      <c r="F38" s="351">
        <v>4.2312000000000003</v>
      </c>
      <c r="G38" s="351">
        <v>4.5247000000000002</v>
      </c>
      <c r="H38" s="351">
        <v>5.6044</v>
      </c>
      <c r="I38" s="351">
        <v>7.3278999999999996</v>
      </c>
      <c r="J38" s="351">
        <v>3.8786</v>
      </c>
      <c r="K38" s="351">
        <v>4.5247000000000002</v>
      </c>
      <c r="L38" s="140">
        <v>26938</v>
      </c>
      <c r="M38" s="140">
        <v>32303</v>
      </c>
      <c r="N38" s="140">
        <v>36640</v>
      </c>
      <c r="O38" s="140">
        <v>35260</v>
      </c>
      <c r="P38" s="140">
        <v>39859</v>
      </c>
      <c r="Q38" s="140">
        <v>53854</v>
      </c>
      <c r="S38" s="143">
        <v>1549376.7</v>
      </c>
      <c r="U38">
        <v>38</v>
      </c>
      <c r="Y38" s="142" t="s">
        <v>241</v>
      </c>
    </row>
    <row r="39" spans="2:36" ht="15">
      <c r="B39" s="139">
        <v>4000000000</v>
      </c>
      <c r="C39" s="139"/>
      <c r="D39" s="143">
        <v>2065827.6</v>
      </c>
      <c r="E39" s="351">
        <v>3.3616999999999999</v>
      </c>
      <c r="F39" s="351">
        <v>4.0362999999999998</v>
      </c>
      <c r="G39" s="351">
        <v>4.2793999999999999</v>
      </c>
      <c r="H39" s="351">
        <v>5.2977999999999996</v>
      </c>
      <c r="I39" s="351">
        <v>6.9314999999999998</v>
      </c>
      <c r="J39" s="351">
        <v>3.6684000000000001</v>
      </c>
      <c r="K39" s="351">
        <v>4.2793999999999999</v>
      </c>
      <c r="L39" s="140">
        <v>25470</v>
      </c>
      <c r="M39" s="140">
        <v>30551</v>
      </c>
      <c r="N39" s="140">
        <v>34647</v>
      </c>
      <c r="O39" s="140">
        <v>33617</v>
      </c>
      <c r="P39" s="140">
        <v>37713</v>
      </c>
      <c r="Q39" s="140">
        <v>50941</v>
      </c>
      <c r="S39" s="143">
        <v>2065827.6</v>
      </c>
      <c r="U39">
        <v>39</v>
      </c>
      <c r="Y39" s="142" t="s">
        <v>241</v>
      </c>
    </row>
    <row r="40" spans="2:36">
      <c r="B40" s="139">
        <v>5000000000</v>
      </c>
      <c r="C40" s="139"/>
      <c r="D40" s="143">
        <v>2582284.5</v>
      </c>
      <c r="E40" s="351">
        <v>3.2193999999999998</v>
      </c>
      <c r="F40" s="351">
        <v>3.8633000000000002</v>
      </c>
      <c r="G40" s="351">
        <v>4.1020000000000003</v>
      </c>
      <c r="H40" s="351">
        <v>5.0766</v>
      </c>
      <c r="I40" s="351">
        <v>6.6402999999999999</v>
      </c>
      <c r="J40" s="351">
        <v>3.5129000000000001</v>
      </c>
      <c r="K40" s="351">
        <v>4.1020000000000003</v>
      </c>
      <c r="L40" s="140">
        <v>24397</v>
      </c>
      <c r="M40" s="140">
        <v>29281</v>
      </c>
      <c r="N40" s="140">
        <v>33201</v>
      </c>
      <c r="O40" s="140">
        <v>32194</v>
      </c>
      <c r="P40" s="140">
        <v>36114</v>
      </c>
      <c r="Q40" s="140">
        <v>48795</v>
      </c>
      <c r="S40" s="143">
        <v>2582284.5</v>
      </c>
      <c r="U40">
        <v>40</v>
      </c>
    </row>
    <row r="41" spans="2:36" ht="24.75" thickBot="1">
      <c r="B41" s="162" t="s">
        <v>238</v>
      </c>
      <c r="C41" s="162"/>
      <c r="D41" s="162">
        <v>1000000000000</v>
      </c>
      <c r="E41" s="352">
        <v>2.6827999999999999</v>
      </c>
      <c r="F41" s="352">
        <v>3.2193999999999998</v>
      </c>
      <c r="G41" s="352">
        <v>3.4182999999999999</v>
      </c>
      <c r="H41" s="352">
        <v>4.2305000000000001</v>
      </c>
      <c r="I41" s="352">
        <v>5.5335999999999999</v>
      </c>
      <c r="J41" s="352">
        <v>2.9274</v>
      </c>
      <c r="K41" s="352">
        <v>3.4182999999999999</v>
      </c>
      <c r="L41" s="141">
        <v>20331</v>
      </c>
      <c r="M41" s="141">
        <v>24401</v>
      </c>
      <c r="N41" s="141">
        <v>27668</v>
      </c>
      <c r="O41" s="141">
        <v>26828</v>
      </c>
      <c r="P41" s="141">
        <v>30095</v>
      </c>
      <c r="Q41" s="141">
        <v>40662</v>
      </c>
      <c r="S41" s="143"/>
      <c r="U41">
        <v>41</v>
      </c>
    </row>
    <row r="44" spans="2:36" hidden="1">
      <c r="B44">
        <f>Calcolo_Berechnung!G19</f>
        <v>1000000</v>
      </c>
      <c r="D44" s="151">
        <f>VLOOKUP(B44,D13:U41,18,TRUE)</f>
        <v>36</v>
      </c>
      <c r="E44" s="151" t="str">
        <f>D45&amp;D44</f>
        <v>G36</v>
      </c>
      <c r="F44">
        <f ca="1">INDIRECT(E44)</f>
        <v>5.1291000000000002</v>
      </c>
      <c r="G44" t="str">
        <f>"D"&amp;D44</f>
        <v>D36</v>
      </c>
      <c r="H44">
        <f ca="1">INDIRECT(G44)</f>
        <v>774685.3</v>
      </c>
      <c r="I44">
        <f ca="1">H45-H44</f>
        <v>258228.5</v>
      </c>
      <c r="J44">
        <f ca="1">F44-F45</f>
        <v>0.24960000000000004</v>
      </c>
    </row>
    <row r="45" spans="2:36" hidden="1">
      <c r="B45" t="str">
        <f>RIGHT(Calcolo_Berechnung!B16,1)</f>
        <v>c</v>
      </c>
      <c r="D45" t="str">
        <f>VLOOKUP(B45,B47:C53,2,FALSE)</f>
        <v>G</v>
      </c>
      <c r="E45" t="str">
        <f>D45&amp;D44+1</f>
        <v>G37</v>
      </c>
      <c r="F45">
        <f ca="1">INDIRECT(E45)</f>
        <v>4.8795000000000002</v>
      </c>
      <c r="G45" t="str">
        <f>"D"&amp;D44+1</f>
        <v>D37</v>
      </c>
      <c r="H45">
        <f ca="1">INDIRECT(G45)</f>
        <v>1032913.8</v>
      </c>
      <c r="I45">
        <f ca="1">B44-H44</f>
        <v>225314.69999999995</v>
      </c>
      <c r="J45" s="7" t="s">
        <v>257</v>
      </c>
      <c r="K45">
        <f ca="1">I45/I44*J44</f>
        <v>0.21778598845596051</v>
      </c>
      <c r="L45" s="152">
        <f ca="1">IF(B44&gt;D40,F45,F44-K45)</f>
        <v>4.9113140115440395</v>
      </c>
    </row>
    <row r="46" spans="2:36" hidden="1"/>
    <row r="47" spans="2:36" hidden="1">
      <c r="B47" s="7" t="s">
        <v>161</v>
      </c>
      <c r="C47" s="7" t="s">
        <v>251</v>
      </c>
    </row>
    <row r="48" spans="2:36" hidden="1">
      <c r="B48" s="7" t="s">
        <v>160</v>
      </c>
      <c r="C48" s="7" t="s">
        <v>252</v>
      </c>
    </row>
    <row r="49" spans="2:3" hidden="1">
      <c r="B49" s="7" t="s">
        <v>245</v>
      </c>
      <c r="C49" s="7" t="s">
        <v>253</v>
      </c>
    </row>
    <row r="50" spans="2:3" hidden="1">
      <c r="B50" s="7" t="s">
        <v>246</v>
      </c>
      <c r="C50" s="7" t="s">
        <v>254</v>
      </c>
    </row>
    <row r="51" spans="2:3" hidden="1">
      <c r="B51" s="7" t="s">
        <v>163</v>
      </c>
      <c r="C51" s="7" t="s">
        <v>3</v>
      </c>
    </row>
    <row r="52" spans="2:3" hidden="1">
      <c r="B52" s="7" t="s">
        <v>162</v>
      </c>
      <c r="C52" s="7" t="s">
        <v>255</v>
      </c>
    </row>
    <row r="53" spans="2:3" hidden="1">
      <c r="B53" s="7" t="s">
        <v>159</v>
      </c>
      <c r="C53" s="7" t="s">
        <v>256</v>
      </c>
    </row>
    <row r="54" spans="2:3" hidden="1"/>
  </sheetData>
  <sheetProtection password="BD42" sheet="1" objects="1" scenarios="1"/>
  <mergeCells count="4">
    <mergeCell ref="E11:K11"/>
    <mergeCell ref="L11:N11"/>
    <mergeCell ref="O11:Q11"/>
    <mergeCell ref="D3:K3"/>
  </mergeCells>
  <pageMargins left="0.70866141732283472" right="0.70866141732283472" top="0.78740157480314965" bottom="0.78740157480314965" header="0.31496062992125984" footer="0.31496062992125984"/>
  <pageSetup paperSize="9" scale="93" fitToWidth="0" fitToHeight="0" orientation="landscape" horizontalDpi="1200" verticalDpi="1200" r:id="rId1"/>
  <headerFooter>
    <oddHeader>&amp;LCalcolo dell' onorario per prestazioni di progettazione architettonica nell' edilizia privata
Honoarberechnung für architektonische Planungsleistungen im privaten Hochbau</oddHeader>
    <oddFooter>&amp;LOrdine degli Architetti, Pianificatori, Paesaggisti, Conservatori della Provincia di Bolzano
Kammer der Architekten, Raumplaner, Landschaftsplaner, Denkmalpfleger der Provinz Bozen</oddFooter>
  </headerFooter>
</worksheet>
</file>

<file path=xl/worksheets/sheet4.xml><?xml version="1.0" encoding="utf-8"?>
<worksheet xmlns="http://schemas.openxmlformats.org/spreadsheetml/2006/main" xmlns:r="http://schemas.openxmlformats.org/officeDocument/2006/relationships">
  <sheetPr codeName="Tabelle4"/>
  <dimension ref="B1:R23"/>
  <sheetViews>
    <sheetView showGridLines="0" zoomScaleNormal="100" workbookViewId="0">
      <selection activeCell="D12" sqref="D12"/>
    </sheetView>
  </sheetViews>
  <sheetFormatPr baseColWidth="10" defaultRowHeight="30" customHeight="1"/>
  <cols>
    <col min="1" max="1" width="2.140625" customWidth="1"/>
    <col min="2" max="2" width="34" style="129" customWidth="1"/>
    <col min="3" max="12" width="8.85546875" customWidth="1"/>
    <col min="14" max="16" width="11.42578125" hidden="1" customWidth="1"/>
    <col min="17" max="17" width="15.5703125" hidden="1" customWidth="1"/>
    <col min="18" max="18" width="15.85546875" hidden="1" customWidth="1"/>
    <col min="19" max="19" width="11.42578125" customWidth="1"/>
    <col min="20" max="21" width="5.7109375" customWidth="1"/>
  </cols>
  <sheetData>
    <row r="1" spans="2:18" ht="11.25" customHeight="1"/>
    <row r="2" spans="2:18" ht="30" customHeight="1">
      <c r="B2" s="487" t="s">
        <v>166</v>
      </c>
      <c r="C2" s="487"/>
      <c r="D2" s="487"/>
      <c r="E2" s="487"/>
      <c r="F2" s="487"/>
      <c r="G2" s="487"/>
      <c r="H2" s="487"/>
      <c r="I2" s="487"/>
      <c r="J2" s="487"/>
      <c r="K2" s="487"/>
      <c r="L2" s="487"/>
      <c r="M2" s="487"/>
      <c r="N2" s="487"/>
      <c r="O2" s="487"/>
    </row>
    <row r="3" spans="2:18" ht="15" customHeight="1">
      <c r="B3" s="496" t="s">
        <v>165</v>
      </c>
      <c r="C3" s="496"/>
      <c r="D3" s="496"/>
      <c r="E3" s="496"/>
      <c r="F3" s="496"/>
      <c r="G3" s="496"/>
      <c r="H3" s="496"/>
      <c r="I3" s="496"/>
      <c r="J3" s="496"/>
      <c r="K3" s="496"/>
      <c r="L3" s="496"/>
      <c r="M3" s="194"/>
      <c r="N3" s="194"/>
      <c r="O3" s="194"/>
    </row>
    <row r="4" spans="2:18" ht="15" customHeight="1">
      <c r="B4" s="496" t="s">
        <v>164</v>
      </c>
      <c r="C4" s="496"/>
      <c r="D4" s="496"/>
      <c r="E4" s="496"/>
      <c r="F4" s="496"/>
      <c r="G4" s="496"/>
      <c r="H4" s="496"/>
      <c r="I4" s="496"/>
      <c r="J4" s="496"/>
      <c r="K4" s="496"/>
      <c r="L4" s="496"/>
      <c r="M4" s="194"/>
      <c r="N4" s="194"/>
      <c r="O4" s="194"/>
    </row>
    <row r="5" spans="2:18" ht="11.25" customHeight="1" thickBot="1"/>
    <row r="6" spans="2:18" ht="18.75" customHeight="1">
      <c r="B6" s="119"/>
      <c r="C6" s="490" t="s">
        <v>206</v>
      </c>
      <c r="D6" s="491"/>
      <c r="E6" s="491"/>
      <c r="F6" s="491"/>
      <c r="G6" s="491"/>
      <c r="H6" s="491"/>
      <c r="I6" s="491"/>
      <c r="J6" s="491"/>
      <c r="K6" s="491"/>
      <c r="L6" s="492"/>
      <c r="Q6" s="485" t="s">
        <v>248</v>
      </c>
      <c r="R6" s="486"/>
    </row>
    <row r="7" spans="2:18" ht="18.75" customHeight="1" thickBot="1">
      <c r="B7" s="127"/>
      <c r="C7" s="493" t="s">
        <v>208</v>
      </c>
      <c r="D7" s="494"/>
      <c r="E7" s="494"/>
      <c r="F7" s="494"/>
      <c r="G7" s="494"/>
      <c r="H7" s="494"/>
      <c r="I7" s="494"/>
      <c r="J7" s="494"/>
      <c r="K7" s="494"/>
      <c r="L7" s="495"/>
      <c r="O7" t="str">
        <f>Calcolo_Berechnung!B16</f>
        <v>1c</v>
      </c>
      <c r="Q7" s="7" t="s">
        <v>161</v>
      </c>
      <c r="R7">
        <v>1</v>
      </c>
    </row>
    <row r="8" spans="2:18" ht="18.75" customHeight="1">
      <c r="B8" s="120" t="s">
        <v>101</v>
      </c>
      <c r="C8" s="120" t="s">
        <v>3</v>
      </c>
      <c r="D8" s="247" t="s">
        <v>3</v>
      </c>
      <c r="E8" s="123" t="s">
        <v>3</v>
      </c>
      <c r="F8" s="488" t="s">
        <v>200</v>
      </c>
      <c r="G8" s="488" t="s">
        <v>20</v>
      </c>
      <c r="H8" s="488" t="s">
        <v>23</v>
      </c>
      <c r="I8" s="488" t="s">
        <v>25</v>
      </c>
      <c r="J8" s="488" t="s">
        <v>27</v>
      </c>
      <c r="K8" s="488" t="s">
        <v>32</v>
      </c>
      <c r="L8" s="488" t="s">
        <v>34</v>
      </c>
      <c r="O8" t="str">
        <f>RIGHT(O7,1)</f>
        <v>c</v>
      </c>
      <c r="Q8" s="7" t="s">
        <v>160</v>
      </c>
      <c r="R8">
        <v>1</v>
      </c>
    </row>
    <row r="9" spans="2:18" ht="18.75" customHeight="1" thickBot="1">
      <c r="B9" s="121" t="s">
        <v>207</v>
      </c>
      <c r="C9" s="122" t="s">
        <v>198</v>
      </c>
      <c r="D9" s="278" t="s">
        <v>163</v>
      </c>
      <c r="E9" s="124" t="s">
        <v>199</v>
      </c>
      <c r="F9" s="489"/>
      <c r="G9" s="489"/>
      <c r="H9" s="489"/>
      <c r="I9" s="489"/>
      <c r="J9" s="489"/>
      <c r="K9" s="489"/>
      <c r="L9" s="489"/>
      <c r="O9">
        <f>IF(ISERROR(VLOOKUP(O8,Q7:R14,2,FALSE)),"X",VLOOKUP(O8,Q7:R14,2,FALSE))</f>
        <v>1</v>
      </c>
      <c r="Q9" s="7" t="s">
        <v>245</v>
      </c>
      <c r="R9">
        <v>1</v>
      </c>
    </row>
    <row r="10" spans="2:18" ht="30" customHeight="1">
      <c r="B10" s="128" t="s">
        <v>209</v>
      </c>
      <c r="C10" s="302">
        <v>0.1</v>
      </c>
      <c r="D10" s="303">
        <v>0.12</v>
      </c>
      <c r="E10" s="304">
        <v>0.08</v>
      </c>
      <c r="F10" s="130">
        <v>0.12</v>
      </c>
      <c r="G10" s="130">
        <v>0.08</v>
      </c>
      <c r="H10" s="130">
        <v>0.12</v>
      </c>
      <c r="I10" s="130">
        <v>7.0000000000000007E-2</v>
      </c>
      <c r="J10" s="130" t="s">
        <v>202</v>
      </c>
      <c r="K10" s="130">
        <v>0.1</v>
      </c>
      <c r="L10" s="130">
        <v>7.0000000000000007E-2</v>
      </c>
      <c r="O10" s="144">
        <f t="shared" ref="O10:O20" si="0">IF($O$9=1,C10,IF($O$9=2,D10,IF($O$9=3,E10,$R$18)))</f>
        <v>0.1</v>
      </c>
      <c r="Q10" s="7" t="s">
        <v>246</v>
      </c>
      <c r="R10">
        <v>1</v>
      </c>
    </row>
    <row r="11" spans="2:18" ht="30" customHeight="1">
      <c r="B11" s="125" t="s">
        <v>210</v>
      </c>
      <c r="C11" s="305">
        <v>0.02</v>
      </c>
      <c r="D11" s="303">
        <v>0.02</v>
      </c>
      <c r="E11" s="304">
        <v>0.02</v>
      </c>
      <c r="F11" s="130">
        <v>0.03</v>
      </c>
      <c r="G11" s="130">
        <v>0.02</v>
      </c>
      <c r="H11" s="130">
        <v>0.03</v>
      </c>
      <c r="I11" s="130">
        <v>0.03</v>
      </c>
      <c r="J11" s="130" t="s">
        <v>203</v>
      </c>
      <c r="K11" s="130">
        <v>0.03</v>
      </c>
      <c r="L11" s="130">
        <v>0.03</v>
      </c>
      <c r="O11" s="144">
        <f t="shared" si="0"/>
        <v>0.02</v>
      </c>
      <c r="Q11" s="7" t="s">
        <v>163</v>
      </c>
      <c r="R11">
        <v>2</v>
      </c>
    </row>
    <row r="12" spans="2:18" ht="30" customHeight="1">
      <c r="B12" s="125" t="s">
        <v>318</v>
      </c>
      <c r="C12" s="305">
        <v>0.15</v>
      </c>
      <c r="D12" s="303">
        <v>0.15</v>
      </c>
      <c r="E12" s="304"/>
      <c r="F12" s="130"/>
      <c r="G12" s="130"/>
      <c r="H12" s="130"/>
      <c r="I12" s="130"/>
      <c r="J12" s="130"/>
      <c r="K12" s="130"/>
      <c r="L12" s="130"/>
      <c r="O12" s="144">
        <f t="shared" si="0"/>
        <v>0.15</v>
      </c>
      <c r="Q12" s="7" t="s">
        <v>162</v>
      </c>
      <c r="R12">
        <v>3</v>
      </c>
    </row>
    <row r="13" spans="2:18" ht="30" customHeight="1">
      <c r="B13" s="125" t="s">
        <v>211</v>
      </c>
      <c r="C13" s="305">
        <v>0.25</v>
      </c>
      <c r="D13" s="303">
        <v>0.28000000000000003</v>
      </c>
      <c r="E13" s="304">
        <v>0.28000000000000003</v>
      </c>
      <c r="F13" s="130">
        <v>0.22</v>
      </c>
      <c r="G13" s="130">
        <v>0.18</v>
      </c>
      <c r="H13" s="130">
        <v>0.3</v>
      </c>
      <c r="I13" s="130">
        <v>0.15</v>
      </c>
      <c r="J13" s="130" t="s">
        <v>204</v>
      </c>
      <c r="K13" s="130">
        <v>0.15</v>
      </c>
      <c r="L13" s="130">
        <v>0.2</v>
      </c>
      <c r="O13" s="144">
        <f t="shared" si="0"/>
        <v>0.25</v>
      </c>
      <c r="Q13" s="7" t="s">
        <v>159</v>
      </c>
      <c r="R13">
        <v>3</v>
      </c>
    </row>
    <row r="14" spans="2:18" ht="30" customHeight="1">
      <c r="B14" s="125" t="s">
        <v>212</v>
      </c>
      <c r="C14" s="305">
        <v>0.1</v>
      </c>
      <c r="D14" s="303">
        <v>0.08</v>
      </c>
      <c r="E14" s="304">
        <v>0.08</v>
      </c>
      <c r="F14" s="130">
        <v>0.1</v>
      </c>
      <c r="G14" s="130">
        <v>7.0000000000000007E-2</v>
      </c>
      <c r="H14" s="130">
        <v>7.0000000000000007E-2</v>
      </c>
      <c r="I14" s="130">
        <v>0.12</v>
      </c>
      <c r="J14" s="130" t="s">
        <v>205</v>
      </c>
      <c r="K14" s="130">
        <v>0.05</v>
      </c>
      <c r="L14" s="130">
        <v>0.05</v>
      </c>
      <c r="O14" s="144">
        <f t="shared" si="0"/>
        <v>0.1</v>
      </c>
      <c r="Q14" s="7"/>
    </row>
    <row r="15" spans="2:18" ht="30" customHeight="1">
      <c r="B15" s="125" t="s">
        <v>213</v>
      </c>
      <c r="C15" s="305">
        <v>0.15</v>
      </c>
      <c r="D15" s="303">
        <v>0.2</v>
      </c>
      <c r="E15" s="304">
        <v>0.04</v>
      </c>
      <c r="F15" s="130">
        <v>0.08</v>
      </c>
      <c r="G15" s="130">
        <v>0.05</v>
      </c>
      <c r="H15" s="130">
        <v>0.08</v>
      </c>
      <c r="I15" s="130">
        <v>0.1</v>
      </c>
      <c r="J15" s="130">
        <v>0.15</v>
      </c>
      <c r="K15" s="130">
        <v>0.12</v>
      </c>
      <c r="L15" s="130">
        <v>0.2</v>
      </c>
      <c r="O15" s="144">
        <f t="shared" si="0"/>
        <v>0.15</v>
      </c>
    </row>
    <row r="16" spans="2:18" ht="30" customHeight="1">
      <c r="B16" s="125" t="s">
        <v>214</v>
      </c>
      <c r="C16" s="305">
        <v>0.03</v>
      </c>
      <c r="D16" s="303">
        <v>0.03</v>
      </c>
      <c r="E16" s="304">
        <v>0.05</v>
      </c>
      <c r="F16" s="130">
        <v>0.1</v>
      </c>
      <c r="G16" s="130">
        <v>0.1</v>
      </c>
      <c r="H16" s="130" t="s">
        <v>201</v>
      </c>
      <c r="I16" s="130">
        <v>0.08</v>
      </c>
      <c r="J16" s="130">
        <v>0.1</v>
      </c>
      <c r="K16" s="130">
        <v>0.1</v>
      </c>
      <c r="L16" s="130">
        <v>0.1</v>
      </c>
      <c r="O16" s="144">
        <f t="shared" si="0"/>
        <v>0.03</v>
      </c>
    </row>
    <row r="17" spans="2:18" ht="30" customHeight="1">
      <c r="B17" s="125" t="s">
        <v>215</v>
      </c>
      <c r="C17" s="305">
        <v>0.25</v>
      </c>
      <c r="D17" s="303">
        <v>0.2</v>
      </c>
      <c r="E17" s="304">
        <v>0.35</v>
      </c>
      <c r="F17" s="130">
        <v>0.15</v>
      </c>
      <c r="G17" s="130">
        <v>0.2</v>
      </c>
      <c r="H17" s="130">
        <v>0.15</v>
      </c>
      <c r="I17" s="130">
        <v>0.25</v>
      </c>
      <c r="J17" s="130">
        <v>0.3</v>
      </c>
      <c r="K17" s="130">
        <v>0.25</v>
      </c>
      <c r="L17" s="130">
        <v>0.2</v>
      </c>
      <c r="O17" s="144">
        <f t="shared" si="0"/>
        <v>0.25</v>
      </c>
    </row>
    <row r="18" spans="2:18" ht="30" customHeight="1">
      <c r="B18" s="125" t="s">
        <v>216</v>
      </c>
      <c r="C18" s="305" t="s">
        <v>201</v>
      </c>
      <c r="D18" s="303" t="s">
        <v>201</v>
      </c>
      <c r="E18" s="304" t="s">
        <v>201</v>
      </c>
      <c r="F18" s="130" t="s">
        <v>201</v>
      </c>
      <c r="G18" s="130" t="s">
        <v>201</v>
      </c>
      <c r="H18" s="130">
        <v>0.12</v>
      </c>
      <c r="I18" s="130" t="s">
        <v>201</v>
      </c>
      <c r="J18" s="130" t="s">
        <v>201</v>
      </c>
      <c r="K18" s="130" t="s">
        <v>201</v>
      </c>
      <c r="L18" s="130" t="s">
        <v>201</v>
      </c>
      <c r="O18" s="144" t="str">
        <f t="shared" si="0"/>
        <v>---</v>
      </c>
      <c r="Q18" s="7" t="s">
        <v>247</v>
      </c>
      <c r="R18" s="7" t="s">
        <v>249</v>
      </c>
    </row>
    <row r="19" spans="2:18" ht="30" customHeight="1">
      <c r="B19" s="125" t="s">
        <v>217</v>
      </c>
      <c r="C19" s="305">
        <v>0.03</v>
      </c>
      <c r="D19" s="303">
        <v>0.02</v>
      </c>
      <c r="E19" s="304">
        <v>0.03</v>
      </c>
      <c r="F19" s="130">
        <v>0.15</v>
      </c>
      <c r="G19" s="130">
        <v>0.2</v>
      </c>
      <c r="H19" s="130">
        <v>0.13</v>
      </c>
      <c r="I19" s="130">
        <v>0.05</v>
      </c>
      <c r="J19" s="130">
        <v>0.05</v>
      </c>
      <c r="K19" s="130">
        <v>0.05</v>
      </c>
      <c r="L19" s="130">
        <v>0.1</v>
      </c>
      <c r="O19" s="144">
        <f t="shared" si="0"/>
        <v>0.03</v>
      </c>
    </row>
    <row r="20" spans="2:18" ht="30" customHeight="1" thickBot="1">
      <c r="B20" s="126" t="s">
        <v>218</v>
      </c>
      <c r="C20" s="306">
        <v>7.0000000000000007E-2</v>
      </c>
      <c r="D20" s="307">
        <v>0.05</v>
      </c>
      <c r="E20" s="308">
        <v>7.0000000000000007E-2</v>
      </c>
      <c r="F20" s="131">
        <v>0.05</v>
      </c>
      <c r="G20" s="131">
        <v>0.1</v>
      </c>
      <c r="H20" s="131" t="s">
        <v>201</v>
      </c>
      <c r="I20" s="131">
        <v>0.15</v>
      </c>
      <c r="J20" s="131">
        <v>0.15</v>
      </c>
      <c r="K20" s="131">
        <v>0.15</v>
      </c>
      <c r="L20" s="131">
        <v>0.05</v>
      </c>
      <c r="O20" s="144">
        <f t="shared" si="0"/>
        <v>7.0000000000000007E-2</v>
      </c>
    </row>
    <row r="21" spans="2:18" ht="30" customHeight="1">
      <c r="C21" s="144"/>
      <c r="N21" s="7"/>
      <c r="O21" s="7">
        <f>IF(O10&lt;&gt;R18,O10,R18)</f>
        <v>0.1</v>
      </c>
    </row>
    <row r="22" spans="2:18" ht="30" customHeight="1">
      <c r="C22" s="356"/>
      <c r="D22" s="356"/>
      <c r="E22" s="356"/>
    </row>
    <row r="23" spans="2:18" ht="30" customHeight="1">
      <c r="N23" s="7" t="s">
        <v>250</v>
      </c>
      <c r="O23" s="357">
        <f>SUM(O10:O20)</f>
        <v>1.1500000000000001</v>
      </c>
    </row>
  </sheetData>
  <sheetProtection password="BD42" sheet="1" objects="1" scenarios="1"/>
  <mergeCells count="13">
    <mergeCell ref="Q6:R6"/>
    <mergeCell ref="B2:O2"/>
    <mergeCell ref="J8:J9"/>
    <mergeCell ref="K8:K9"/>
    <mergeCell ref="L8:L9"/>
    <mergeCell ref="C6:L6"/>
    <mergeCell ref="C7:L7"/>
    <mergeCell ref="F8:F9"/>
    <mergeCell ref="G8:G9"/>
    <mergeCell ref="H8:H9"/>
    <mergeCell ref="I8:I9"/>
    <mergeCell ref="B3:L3"/>
    <mergeCell ref="B4:L4"/>
  </mergeCells>
  <pageMargins left="0.70866141732283472" right="0.70866141732283472" top="0.78740157480314965" bottom="0.78740157480314965" header="0.31496062992125984" footer="0.31496062992125984"/>
  <pageSetup paperSize="9" fitToWidth="0" fitToHeight="0" orientation="landscape" horizontalDpi="1200" verticalDpi="1200" r:id="rId1"/>
  <headerFooter>
    <oddHeader>&amp;LCalcolo dell' onorario per prestazioni di progettazione architettonica nell' edilizia privata
Honoarberechnung für architektonische Planungsleistungen im privaten Hochbau</oddHeader>
    <oddFooter>&amp;LOrdine degli Architetti, Pianificatori, Paesaggisti, Conservatori della Provincia di Bolzano
Kammer der Architekten, Raumplaner, Landschaftsplaner, Denkmalpfleger der Provinz Bozen</oddFooter>
  </headerFooter>
</worksheet>
</file>

<file path=xl/worksheets/sheet5.xml><?xml version="1.0" encoding="utf-8"?>
<worksheet xmlns="http://schemas.openxmlformats.org/spreadsheetml/2006/main" xmlns:r="http://schemas.openxmlformats.org/officeDocument/2006/relationships">
  <sheetPr codeName="Tabelle5">
    <pageSetUpPr fitToPage="1"/>
  </sheetPr>
  <dimension ref="A1:J754"/>
  <sheetViews>
    <sheetView showGridLines="0" zoomScaleNormal="100" workbookViewId="0">
      <selection activeCell="B13" sqref="B13"/>
    </sheetView>
  </sheetViews>
  <sheetFormatPr baseColWidth="10" defaultColWidth="9.140625" defaultRowHeight="12.75"/>
  <cols>
    <col min="1" max="1" width="33.7109375" style="72" customWidth="1"/>
    <col min="2" max="2" width="18.5703125" style="72" customWidth="1"/>
    <col min="3" max="3" width="5.85546875" style="71" customWidth="1"/>
    <col min="4" max="4" width="2" style="71" customWidth="1"/>
    <col min="5" max="6" width="2" style="70" customWidth="1"/>
    <col min="7" max="7" width="3.28515625" style="70" hidden="1" customWidth="1"/>
    <col min="8" max="8" width="9.28515625" style="70" hidden="1" customWidth="1"/>
    <col min="9" max="16384" width="9.140625" style="70"/>
  </cols>
  <sheetData>
    <row r="1" spans="1:8" ht="23.25">
      <c r="A1" s="499" t="s">
        <v>175</v>
      </c>
      <c r="B1" s="499"/>
      <c r="C1" s="499"/>
    </row>
    <row r="2" spans="1:8" ht="10.5" customHeight="1">
      <c r="B2" s="92"/>
    </row>
    <row r="3" spans="1:8" ht="10.5" customHeight="1">
      <c r="B3" s="91"/>
    </row>
    <row r="4" spans="1:8">
      <c r="A4" s="498" t="s">
        <v>174</v>
      </c>
      <c r="B4" s="498"/>
      <c r="C4" s="498"/>
    </row>
    <row r="5" spans="1:8">
      <c r="A5" s="498" t="s">
        <v>173</v>
      </c>
      <c r="B5" s="498"/>
      <c r="C5" s="498"/>
    </row>
    <row r="6" spans="1:8">
      <c r="A6" s="90"/>
      <c r="B6" s="84"/>
      <c r="C6" s="84"/>
    </row>
    <row r="7" spans="1:8" s="71" customFormat="1" ht="12.75" customHeight="1">
      <c r="B7" s="84"/>
      <c r="C7" s="83"/>
      <c r="D7" s="83"/>
      <c r="E7" s="89"/>
    </row>
    <row r="8" spans="1:8" s="79" customFormat="1" ht="11.25">
      <c r="B8" s="82"/>
      <c r="D8" s="80"/>
    </row>
    <row r="9" spans="1:8" s="79" customFormat="1" ht="11.25">
      <c r="A9" s="88" t="s">
        <v>267</v>
      </c>
      <c r="B9" s="87" t="s">
        <v>172</v>
      </c>
      <c r="D9" s="80"/>
    </row>
    <row r="10" spans="1:8" s="79" customFormat="1" ht="11.25">
      <c r="A10" s="88" t="s">
        <v>268</v>
      </c>
      <c r="B10" s="87" t="s">
        <v>171</v>
      </c>
      <c r="C10" s="81"/>
      <c r="D10" s="80"/>
    </row>
    <row r="11" spans="1:8" s="79" customFormat="1" ht="11.25">
      <c r="A11" s="76"/>
      <c r="B11" s="77"/>
      <c r="C11" s="77"/>
      <c r="D11" s="80"/>
    </row>
    <row r="12" spans="1:8" s="79" customFormat="1" ht="22.5">
      <c r="A12" s="86" t="s">
        <v>269</v>
      </c>
      <c r="B12" s="301">
        <v>1.8396504000000001E-2</v>
      </c>
      <c r="C12" s="85"/>
      <c r="G12" s="79" t="s">
        <v>258</v>
      </c>
      <c r="H12" s="145">
        <v>2582.2800000000002</v>
      </c>
    </row>
    <row r="13" spans="1:8" s="79" customFormat="1" ht="22.5">
      <c r="A13" s="86" t="s">
        <v>270</v>
      </c>
      <c r="B13" s="301">
        <v>1.686346E-2</v>
      </c>
      <c r="C13" s="85"/>
      <c r="G13" s="79" t="s">
        <v>258</v>
      </c>
      <c r="H13" s="145">
        <v>10329.14</v>
      </c>
    </row>
    <row r="14" spans="1:8" s="79" customFormat="1" ht="22.5">
      <c r="A14" s="86" t="s">
        <v>271</v>
      </c>
      <c r="B14" s="301">
        <v>1.5330420000000001E-2</v>
      </c>
      <c r="C14" s="85"/>
      <c r="G14" s="79" t="s">
        <v>258</v>
      </c>
      <c r="H14" s="145">
        <v>25822.84</v>
      </c>
    </row>
    <row r="15" spans="1:8" s="79" customFormat="1" ht="22.5">
      <c r="A15" s="86" t="s">
        <v>273</v>
      </c>
      <c r="B15" s="301">
        <v>1.2264336000000001E-2</v>
      </c>
      <c r="C15" s="85"/>
      <c r="G15" s="79" t="s">
        <v>258</v>
      </c>
      <c r="H15" s="145">
        <v>51645.69</v>
      </c>
    </row>
    <row r="16" spans="1:8" s="79" customFormat="1" ht="22.5">
      <c r="A16" s="86" t="s">
        <v>272</v>
      </c>
      <c r="B16" s="301">
        <v>1.0731292E-2</v>
      </c>
      <c r="C16" s="85"/>
      <c r="D16" s="80"/>
      <c r="G16" s="79" t="s">
        <v>259</v>
      </c>
      <c r="H16" s="145">
        <v>51645.69</v>
      </c>
    </row>
    <row r="17" spans="1:10" s="79" customFormat="1" ht="11.25">
      <c r="A17" s="76"/>
      <c r="B17" s="77"/>
      <c r="C17" s="76"/>
      <c r="D17" s="80"/>
    </row>
    <row r="18" spans="1:10" s="79" customFormat="1" ht="11.25">
      <c r="A18" s="76"/>
      <c r="B18" s="77"/>
      <c r="C18" s="76"/>
      <c r="D18" s="80"/>
    </row>
    <row r="19" spans="1:10" s="79" customFormat="1" ht="11.25">
      <c r="A19" s="497" t="s">
        <v>170</v>
      </c>
      <c r="B19" s="497"/>
      <c r="C19" s="497"/>
      <c r="D19" s="80"/>
      <c r="J19" s="134"/>
    </row>
    <row r="20" spans="1:10" s="79" customFormat="1" ht="11.25">
      <c r="A20" s="497" t="s">
        <v>169</v>
      </c>
      <c r="B20" s="497"/>
      <c r="C20" s="497"/>
      <c r="D20" s="80"/>
      <c r="H20" s="168"/>
    </row>
    <row r="21" spans="1:10" s="79" customFormat="1" ht="11.25">
      <c r="A21" s="76"/>
      <c r="B21" s="77"/>
      <c r="C21" s="76"/>
      <c r="D21" s="80"/>
    </row>
    <row r="22" spans="1:10" s="79" customFormat="1" ht="11.25">
      <c r="A22" s="497" t="s">
        <v>168</v>
      </c>
      <c r="B22" s="497"/>
      <c r="C22" s="497"/>
      <c r="D22" s="80"/>
    </row>
    <row r="23" spans="1:10" s="79" customFormat="1" ht="11.25">
      <c r="A23" s="497" t="s">
        <v>167</v>
      </c>
      <c r="B23" s="497"/>
      <c r="C23" s="497"/>
      <c r="D23" s="80"/>
    </row>
    <row r="24" spans="1:10" s="79" customFormat="1">
      <c r="A24" s="72"/>
      <c r="B24" s="84"/>
      <c r="C24" s="71"/>
      <c r="D24" s="80"/>
    </row>
    <row r="25" spans="1:10" s="79" customFormat="1">
      <c r="A25" s="84"/>
      <c r="B25" s="84"/>
      <c r="C25" s="84"/>
      <c r="D25" s="80"/>
    </row>
    <row r="26" spans="1:10" s="79" customFormat="1">
      <c r="A26" s="72"/>
      <c r="B26" s="84"/>
      <c r="C26" s="84"/>
      <c r="D26" s="80"/>
    </row>
    <row r="27" spans="1:10" s="79" customFormat="1">
      <c r="A27" s="71"/>
      <c r="B27" s="84"/>
      <c r="C27" s="83"/>
      <c r="D27" s="80"/>
    </row>
    <row r="28" spans="1:10" s="79" customFormat="1" ht="11.25">
      <c r="B28" s="82"/>
      <c r="D28" s="80"/>
    </row>
    <row r="29" spans="1:10" s="79" customFormat="1" ht="11.25">
      <c r="B29" s="82"/>
      <c r="D29" s="80"/>
    </row>
    <row r="30" spans="1:10" s="79" customFormat="1" ht="11.25">
      <c r="A30" s="78"/>
      <c r="B30" s="81"/>
      <c r="C30" s="81"/>
      <c r="D30" s="80"/>
    </row>
    <row r="31" spans="1:10">
      <c r="A31" s="76"/>
      <c r="B31" s="77"/>
      <c r="C31" s="77"/>
      <c r="D31" s="73"/>
      <c r="E31" s="75"/>
      <c r="F31" s="74"/>
      <c r="G31" s="74"/>
      <c r="H31" s="74"/>
    </row>
    <row r="32" spans="1:10" ht="10.15" customHeight="1">
      <c r="A32" s="78"/>
      <c r="B32" s="77"/>
      <c r="C32" s="77"/>
      <c r="D32" s="73"/>
      <c r="E32" s="74"/>
      <c r="F32" s="74"/>
      <c r="G32" s="74"/>
      <c r="H32" s="74"/>
    </row>
    <row r="33" spans="1:8" ht="10.15" customHeight="1">
      <c r="A33" s="78"/>
      <c r="B33" s="77"/>
      <c r="C33" s="77"/>
      <c r="D33" s="73"/>
      <c r="E33" s="75"/>
      <c r="F33" s="74"/>
      <c r="G33" s="74"/>
      <c r="H33" s="74"/>
    </row>
    <row r="34" spans="1:8" ht="10.15" customHeight="1">
      <c r="A34" s="78"/>
      <c r="B34" s="77"/>
      <c r="C34" s="77"/>
      <c r="D34" s="73"/>
      <c r="E34" s="75"/>
      <c r="F34" s="74"/>
      <c r="G34" s="74"/>
      <c r="H34" s="74"/>
    </row>
    <row r="35" spans="1:8" ht="10.15" customHeight="1">
      <c r="A35" s="78"/>
      <c r="B35" s="77"/>
      <c r="C35" s="77"/>
      <c r="D35" s="73"/>
      <c r="E35" s="75"/>
      <c r="F35" s="74"/>
      <c r="G35" s="74"/>
      <c r="H35" s="74"/>
    </row>
    <row r="36" spans="1:8" ht="10.15" customHeight="1">
      <c r="A36" s="78"/>
      <c r="B36" s="77"/>
      <c r="C36" s="76"/>
      <c r="D36" s="73"/>
      <c r="E36" s="75"/>
      <c r="F36" s="74"/>
      <c r="G36" s="74"/>
      <c r="H36" s="74"/>
    </row>
    <row r="37" spans="1:8">
      <c r="A37" s="71"/>
      <c r="B37" s="71"/>
      <c r="E37" s="73"/>
    </row>
    <row r="38" spans="1:8">
      <c r="A38" s="71"/>
      <c r="B38" s="71"/>
    </row>
    <row r="39" spans="1:8">
      <c r="A39" s="71"/>
      <c r="B39" s="71"/>
    </row>
    <row r="40" spans="1:8">
      <c r="A40" s="71"/>
      <c r="B40" s="71"/>
    </row>
    <row r="41" spans="1:8">
      <c r="A41" s="71"/>
      <c r="B41" s="71"/>
    </row>
    <row r="42" spans="1:8">
      <c r="A42" s="71"/>
      <c r="B42" s="71"/>
    </row>
    <row r="43" spans="1:8">
      <c r="A43" s="71"/>
      <c r="B43" s="71"/>
    </row>
    <row r="44" spans="1:8">
      <c r="A44" s="71"/>
      <c r="B44" s="71"/>
    </row>
    <row r="45" spans="1:8">
      <c r="A45" s="71"/>
      <c r="B45" s="71"/>
    </row>
    <row r="46" spans="1:8">
      <c r="A46" s="71"/>
      <c r="B46" s="71"/>
    </row>
    <row r="47" spans="1:8">
      <c r="A47" s="71"/>
      <c r="B47" s="71"/>
    </row>
    <row r="48" spans="1:8">
      <c r="A48" s="71"/>
      <c r="B48" s="71"/>
    </row>
    <row r="49" spans="1:2">
      <c r="A49" s="71"/>
      <c r="B49" s="71"/>
    </row>
    <row r="50" spans="1:2">
      <c r="A50" s="71"/>
      <c r="B50" s="71"/>
    </row>
    <row r="51" spans="1:2">
      <c r="A51" s="71"/>
      <c r="B51" s="71"/>
    </row>
    <row r="52" spans="1:2">
      <c r="A52" s="71"/>
      <c r="B52" s="71"/>
    </row>
    <row r="53" spans="1:2">
      <c r="A53" s="71"/>
      <c r="B53" s="71"/>
    </row>
    <row r="54" spans="1:2">
      <c r="A54" s="71"/>
      <c r="B54" s="71"/>
    </row>
    <row r="55" spans="1:2">
      <c r="A55" s="71"/>
      <c r="B55" s="71"/>
    </row>
    <row r="56" spans="1:2">
      <c r="A56" s="71"/>
      <c r="B56" s="71"/>
    </row>
    <row r="57" spans="1:2">
      <c r="A57" s="71"/>
      <c r="B57" s="71"/>
    </row>
    <row r="58" spans="1:2">
      <c r="A58" s="71"/>
      <c r="B58" s="71"/>
    </row>
    <row r="59" spans="1:2">
      <c r="A59" s="71"/>
      <c r="B59" s="71"/>
    </row>
    <row r="60" spans="1:2">
      <c r="A60" s="71"/>
      <c r="B60" s="71"/>
    </row>
    <row r="61" spans="1:2">
      <c r="A61" s="71"/>
      <c r="B61" s="71"/>
    </row>
    <row r="62" spans="1:2">
      <c r="A62" s="71"/>
      <c r="B62" s="71"/>
    </row>
    <row r="63" spans="1:2">
      <c r="A63" s="71"/>
      <c r="B63" s="71"/>
    </row>
    <row r="64" spans="1:2">
      <c r="A64" s="71"/>
      <c r="B64" s="71"/>
    </row>
    <row r="65" spans="1:2">
      <c r="A65" s="71"/>
      <c r="B65" s="71"/>
    </row>
    <row r="66" spans="1:2">
      <c r="A66" s="71"/>
      <c r="B66" s="71"/>
    </row>
    <row r="67" spans="1:2">
      <c r="A67" s="71"/>
      <c r="B67" s="71"/>
    </row>
    <row r="68" spans="1:2">
      <c r="A68" s="71"/>
      <c r="B68" s="71"/>
    </row>
    <row r="69" spans="1:2">
      <c r="A69" s="71"/>
      <c r="B69" s="71"/>
    </row>
    <row r="70" spans="1:2">
      <c r="A70" s="71"/>
      <c r="B70" s="71"/>
    </row>
    <row r="71" spans="1:2">
      <c r="A71" s="71"/>
      <c r="B71" s="71"/>
    </row>
    <row r="72" spans="1:2">
      <c r="A72" s="71"/>
      <c r="B72" s="71"/>
    </row>
    <row r="73" spans="1:2">
      <c r="A73" s="71"/>
      <c r="B73" s="71"/>
    </row>
    <row r="74" spans="1:2">
      <c r="A74" s="71"/>
      <c r="B74" s="71"/>
    </row>
    <row r="75" spans="1:2">
      <c r="A75" s="71"/>
      <c r="B75" s="71"/>
    </row>
    <row r="76" spans="1:2">
      <c r="A76" s="71"/>
      <c r="B76" s="71"/>
    </row>
    <row r="77" spans="1:2">
      <c r="A77" s="71"/>
      <c r="B77" s="71"/>
    </row>
    <row r="78" spans="1:2">
      <c r="A78" s="71"/>
      <c r="B78" s="71"/>
    </row>
    <row r="79" spans="1:2">
      <c r="A79" s="71"/>
      <c r="B79" s="71"/>
    </row>
    <row r="80" spans="1:2">
      <c r="A80" s="71"/>
      <c r="B80" s="71"/>
    </row>
    <row r="81" spans="1:2">
      <c r="A81" s="71"/>
      <c r="B81" s="71"/>
    </row>
    <row r="82" spans="1:2">
      <c r="A82" s="71"/>
      <c r="B82" s="71"/>
    </row>
    <row r="83" spans="1:2">
      <c r="A83" s="71"/>
      <c r="B83" s="71"/>
    </row>
    <row r="84" spans="1:2">
      <c r="A84" s="71"/>
      <c r="B84" s="71"/>
    </row>
    <row r="85" spans="1:2">
      <c r="A85" s="71"/>
      <c r="B85" s="71"/>
    </row>
    <row r="86" spans="1:2">
      <c r="A86" s="71"/>
      <c r="B86" s="71"/>
    </row>
    <row r="87" spans="1:2">
      <c r="A87" s="71"/>
      <c r="B87" s="71"/>
    </row>
    <row r="88" spans="1:2">
      <c r="A88" s="71"/>
      <c r="B88" s="71"/>
    </row>
    <row r="89" spans="1:2">
      <c r="A89" s="71"/>
      <c r="B89" s="71"/>
    </row>
    <row r="90" spans="1:2">
      <c r="A90" s="71"/>
      <c r="B90" s="71"/>
    </row>
    <row r="91" spans="1:2">
      <c r="A91" s="71"/>
      <c r="B91" s="71"/>
    </row>
    <row r="92" spans="1:2">
      <c r="A92" s="71"/>
      <c r="B92" s="71"/>
    </row>
    <row r="93" spans="1:2">
      <c r="A93" s="71"/>
      <c r="B93" s="71"/>
    </row>
    <row r="94" spans="1:2">
      <c r="A94" s="71"/>
      <c r="B94" s="71"/>
    </row>
    <row r="95" spans="1:2">
      <c r="A95" s="71"/>
      <c r="B95" s="71"/>
    </row>
    <row r="96" spans="1:2">
      <c r="A96" s="71"/>
      <c r="B96" s="71"/>
    </row>
    <row r="97" spans="1:4">
      <c r="A97" s="71"/>
      <c r="B97" s="71"/>
      <c r="C97" s="70"/>
      <c r="D97" s="70"/>
    </row>
    <row r="98" spans="1:4">
      <c r="A98" s="71"/>
      <c r="B98" s="71"/>
      <c r="C98" s="70"/>
      <c r="D98" s="70"/>
    </row>
    <row r="99" spans="1:4">
      <c r="A99" s="71"/>
      <c r="B99" s="71"/>
      <c r="C99" s="70"/>
      <c r="D99" s="70"/>
    </row>
    <row r="100" spans="1:4">
      <c r="A100" s="71"/>
      <c r="B100" s="71"/>
      <c r="C100" s="70"/>
      <c r="D100" s="70"/>
    </row>
    <row r="101" spans="1:4">
      <c r="A101" s="71"/>
      <c r="B101" s="71"/>
      <c r="C101" s="70"/>
      <c r="D101" s="70"/>
    </row>
    <row r="102" spans="1:4">
      <c r="A102" s="71"/>
      <c r="B102" s="71"/>
      <c r="C102" s="70"/>
      <c r="D102" s="70"/>
    </row>
    <row r="103" spans="1:4">
      <c r="A103" s="71"/>
      <c r="B103" s="71"/>
      <c r="C103" s="70"/>
      <c r="D103" s="70"/>
    </row>
    <row r="104" spans="1:4">
      <c r="A104" s="71"/>
      <c r="B104" s="71"/>
      <c r="C104" s="70"/>
      <c r="D104" s="70"/>
    </row>
    <row r="105" spans="1:4">
      <c r="A105" s="71"/>
      <c r="B105" s="71"/>
      <c r="C105" s="70"/>
      <c r="D105" s="70"/>
    </row>
    <row r="106" spans="1:4">
      <c r="A106" s="71"/>
      <c r="B106" s="71"/>
      <c r="C106" s="70"/>
      <c r="D106" s="70"/>
    </row>
    <row r="107" spans="1:4">
      <c r="A107" s="71"/>
      <c r="B107" s="71"/>
      <c r="C107" s="70"/>
      <c r="D107" s="70"/>
    </row>
    <row r="108" spans="1:4">
      <c r="A108" s="71"/>
      <c r="B108" s="71"/>
      <c r="C108" s="70"/>
      <c r="D108" s="70"/>
    </row>
    <row r="109" spans="1:4">
      <c r="A109" s="71"/>
      <c r="B109" s="71"/>
      <c r="C109" s="70"/>
      <c r="D109" s="70"/>
    </row>
    <row r="110" spans="1:4">
      <c r="A110" s="71"/>
      <c r="B110" s="71"/>
      <c r="C110" s="70"/>
      <c r="D110" s="70"/>
    </row>
    <row r="111" spans="1:4">
      <c r="A111" s="71"/>
      <c r="B111" s="71"/>
      <c r="C111" s="70"/>
      <c r="D111" s="70"/>
    </row>
    <row r="112" spans="1:4">
      <c r="A112" s="71"/>
      <c r="B112" s="71"/>
      <c r="C112" s="70"/>
      <c r="D112" s="70"/>
    </row>
    <row r="113" spans="1:4">
      <c r="A113" s="71"/>
      <c r="B113" s="71"/>
      <c r="C113" s="70"/>
      <c r="D113" s="70"/>
    </row>
    <row r="114" spans="1:4">
      <c r="A114" s="71"/>
      <c r="B114" s="71"/>
      <c r="C114" s="70"/>
      <c r="D114" s="70"/>
    </row>
    <row r="115" spans="1:4">
      <c r="A115" s="71"/>
      <c r="B115" s="71"/>
      <c r="C115" s="70"/>
      <c r="D115" s="70"/>
    </row>
    <row r="116" spans="1:4">
      <c r="A116" s="71"/>
      <c r="B116" s="71"/>
      <c r="C116" s="70"/>
      <c r="D116" s="70"/>
    </row>
    <row r="117" spans="1:4">
      <c r="A117" s="71"/>
      <c r="B117" s="71"/>
      <c r="C117" s="70"/>
      <c r="D117" s="70"/>
    </row>
    <row r="118" spans="1:4">
      <c r="A118" s="71"/>
      <c r="B118" s="71"/>
      <c r="C118" s="70"/>
      <c r="D118" s="70"/>
    </row>
    <row r="119" spans="1:4">
      <c r="A119" s="71"/>
      <c r="B119" s="71"/>
      <c r="C119" s="70"/>
      <c r="D119" s="70"/>
    </row>
    <row r="120" spans="1:4">
      <c r="A120" s="71"/>
      <c r="B120" s="71"/>
      <c r="C120" s="70"/>
      <c r="D120" s="70"/>
    </row>
    <row r="121" spans="1:4">
      <c r="A121" s="71"/>
      <c r="B121" s="71"/>
      <c r="C121" s="70"/>
      <c r="D121" s="70"/>
    </row>
    <row r="122" spans="1:4">
      <c r="A122" s="71"/>
      <c r="B122" s="71"/>
      <c r="C122" s="70"/>
      <c r="D122" s="70"/>
    </row>
    <row r="123" spans="1:4">
      <c r="A123" s="71"/>
      <c r="B123" s="71"/>
      <c r="C123" s="70"/>
      <c r="D123" s="70"/>
    </row>
    <row r="124" spans="1:4">
      <c r="A124" s="71"/>
      <c r="B124" s="71"/>
      <c r="C124" s="70"/>
      <c r="D124" s="70"/>
    </row>
    <row r="125" spans="1:4">
      <c r="A125" s="71"/>
      <c r="B125" s="71"/>
      <c r="C125" s="70"/>
      <c r="D125" s="70"/>
    </row>
    <row r="126" spans="1:4">
      <c r="A126" s="71"/>
      <c r="B126" s="71"/>
      <c r="C126" s="70"/>
      <c r="D126" s="70"/>
    </row>
    <row r="127" spans="1:4">
      <c r="A127" s="71"/>
      <c r="B127" s="71"/>
      <c r="C127" s="70"/>
      <c r="D127" s="70"/>
    </row>
    <row r="128" spans="1:4">
      <c r="A128" s="71"/>
      <c r="B128" s="71"/>
      <c r="C128" s="70"/>
      <c r="D128" s="70"/>
    </row>
    <row r="129" spans="1:4">
      <c r="A129" s="71"/>
      <c r="B129" s="71"/>
      <c r="C129" s="70"/>
      <c r="D129" s="70"/>
    </row>
    <row r="130" spans="1:4">
      <c r="A130" s="71"/>
      <c r="B130" s="71"/>
      <c r="C130" s="70"/>
      <c r="D130" s="70"/>
    </row>
    <row r="131" spans="1:4">
      <c r="A131" s="71"/>
      <c r="B131" s="71"/>
      <c r="C131" s="70"/>
      <c r="D131" s="70"/>
    </row>
    <row r="132" spans="1:4">
      <c r="A132" s="71"/>
      <c r="B132" s="71"/>
      <c r="C132" s="70"/>
      <c r="D132" s="70"/>
    </row>
    <row r="133" spans="1:4">
      <c r="A133" s="71"/>
      <c r="B133" s="71"/>
      <c r="C133" s="70"/>
      <c r="D133" s="70"/>
    </row>
    <row r="134" spans="1:4">
      <c r="A134" s="71"/>
      <c r="B134" s="71"/>
      <c r="C134" s="70"/>
      <c r="D134" s="70"/>
    </row>
    <row r="135" spans="1:4">
      <c r="A135" s="71"/>
      <c r="B135" s="71"/>
      <c r="C135" s="70"/>
      <c r="D135" s="70"/>
    </row>
    <row r="136" spans="1:4">
      <c r="A136" s="71"/>
      <c r="B136" s="71"/>
      <c r="C136" s="70"/>
      <c r="D136" s="70"/>
    </row>
    <row r="137" spans="1:4">
      <c r="A137" s="71"/>
      <c r="B137" s="71"/>
      <c r="C137" s="70"/>
      <c r="D137" s="70"/>
    </row>
    <row r="138" spans="1:4">
      <c r="A138" s="71"/>
      <c r="B138" s="71"/>
      <c r="C138" s="70"/>
      <c r="D138" s="70"/>
    </row>
    <row r="139" spans="1:4">
      <c r="A139" s="71"/>
      <c r="B139" s="71"/>
      <c r="C139" s="70"/>
      <c r="D139" s="70"/>
    </row>
    <row r="140" spans="1:4">
      <c r="A140" s="71"/>
      <c r="B140" s="71"/>
      <c r="C140" s="70"/>
      <c r="D140" s="70"/>
    </row>
    <row r="141" spans="1:4">
      <c r="A141" s="71"/>
      <c r="B141" s="71"/>
      <c r="C141" s="70"/>
      <c r="D141" s="70"/>
    </row>
    <row r="142" spans="1:4">
      <c r="A142" s="71"/>
      <c r="B142" s="71"/>
      <c r="C142" s="70"/>
      <c r="D142" s="70"/>
    </row>
    <row r="143" spans="1:4">
      <c r="A143" s="71"/>
      <c r="B143" s="71"/>
      <c r="C143" s="70"/>
      <c r="D143" s="70"/>
    </row>
    <row r="144" spans="1:4">
      <c r="A144" s="71"/>
      <c r="B144" s="71"/>
      <c r="C144" s="70"/>
      <c r="D144" s="70"/>
    </row>
    <row r="145" spans="1:4">
      <c r="A145" s="71"/>
      <c r="B145" s="71"/>
      <c r="C145" s="70"/>
      <c r="D145" s="70"/>
    </row>
    <row r="146" spans="1:4">
      <c r="A146" s="71"/>
      <c r="B146" s="71"/>
      <c r="C146" s="70"/>
      <c r="D146" s="70"/>
    </row>
    <row r="147" spans="1:4">
      <c r="A147" s="71"/>
      <c r="B147" s="71"/>
      <c r="C147" s="70"/>
      <c r="D147" s="70"/>
    </row>
    <row r="148" spans="1:4">
      <c r="A148" s="71"/>
      <c r="B148" s="71"/>
      <c r="C148" s="70"/>
      <c r="D148" s="70"/>
    </row>
    <row r="149" spans="1:4">
      <c r="A149" s="71"/>
      <c r="B149" s="71"/>
      <c r="C149" s="70"/>
      <c r="D149" s="70"/>
    </row>
    <row r="150" spans="1:4">
      <c r="A150" s="71"/>
      <c r="B150" s="71"/>
      <c r="C150" s="70"/>
      <c r="D150" s="70"/>
    </row>
    <row r="151" spans="1:4">
      <c r="A151" s="71"/>
      <c r="B151" s="71"/>
      <c r="C151" s="70"/>
      <c r="D151" s="70"/>
    </row>
    <row r="152" spans="1:4">
      <c r="A152" s="71"/>
      <c r="B152" s="71"/>
      <c r="C152" s="70"/>
      <c r="D152" s="70"/>
    </row>
    <row r="153" spans="1:4">
      <c r="A153" s="71"/>
      <c r="B153" s="71"/>
      <c r="C153" s="70"/>
      <c r="D153" s="70"/>
    </row>
    <row r="154" spans="1:4">
      <c r="A154" s="71"/>
      <c r="B154" s="71"/>
      <c r="C154" s="70"/>
      <c r="D154" s="70"/>
    </row>
    <row r="155" spans="1:4">
      <c r="A155" s="71"/>
      <c r="B155" s="71"/>
      <c r="C155" s="70"/>
      <c r="D155" s="70"/>
    </row>
    <row r="156" spans="1:4">
      <c r="A156" s="71"/>
      <c r="B156" s="71"/>
      <c r="C156" s="70"/>
      <c r="D156" s="70"/>
    </row>
    <row r="157" spans="1:4">
      <c r="A157" s="71"/>
      <c r="B157" s="71"/>
      <c r="C157" s="70"/>
      <c r="D157" s="70"/>
    </row>
    <row r="158" spans="1:4">
      <c r="A158" s="71"/>
      <c r="B158" s="71"/>
      <c r="C158" s="70"/>
      <c r="D158" s="70"/>
    </row>
    <row r="159" spans="1:4">
      <c r="A159" s="71"/>
      <c r="B159" s="71"/>
      <c r="C159" s="70"/>
      <c r="D159" s="70"/>
    </row>
    <row r="160" spans="1:4">
      <c r="A160" s="71"/>
      <c r="B160" s="71"/>
      <c r="C160" s="70"/>
      <c r="D160" s="70"/>
    </row>
    <row r="161" spans="1:4">
      <c r="A161" s="71"/>
      <c r="B161" s="71"/>
      <c r="C161" s="70"/>
      <c r="D161" s="70"/>
    </row>
    <row r="162" spans="1:4">
      <c r="A162" s="71"/>
      <c r="B162" s="71"/>
      <c r="C162" s="70"/>
      <c r="D162" s="70"/>
    </row>
    <row r="163" spans="1:4">
      <c r="A163" s="71"/>
      <c r="B163" s="71"/>
      <c r="C163" s="70"/>
      <c r="D163" s="70"/>
    </row>
    <row r="164" spans="1:4">
      <c r="A164" s="71"/>
      <c r="B164" s="71"/>
      <c r="C164" s="70"/>
      <c r="D164" s="70"/>
    </row>
    <row r="165" spans="1:4">
      <c r="A165" s="71"/>
      <c r="B165" s="71"/>
      <c r="C165" s="70"/>
      <c r="D165" s="70"/>
    </row>
    <row r="166" spans="1:4">
      <c r="A166" s="71"/>
      <c r="B166" s="71"/>
      <c r="C166" s="70"/>
      <c r="D166" s="70"/>
    </row>
    <row r="167" spans="1:4">
      <c r="A167" s="71"/>
      <c r="B167" s="71"/>
      <c r="C167" s="70"/>
      <c r="D167" s="70"/>
    </row>
    <row r="168" spans="1:4">
      <c r="A168" s="71"/>
      <c r="B168" s="71"/>
      <c r="C168" s="70"/>
      <c r="D168" s="70"/>
    </row>
    <row r="169" spans="1:4">
      <c r="A169" s="71"/>
      <c r="B169" s="71"/>
      <c r="C169" s="70"/>
      <c r="D169" s="70"/>
    </row>
    <row r="170" spans="1:4">
      <c r="A170" s="71"/>
      <c r="B170" s="71"/>
      <c r="C170" s="70"/>
      <c r="D170" s="70"/>
    </row>
    <row r="171" spans="1:4">
      <c r="A171" s="71"/>
      <c r="B171" s="71"/>
      <c r="C171" s="70"/>
      <c r="D171" s="70"/>
    </row>
    <row r="172" spans="1:4">
      <c r="A172" s="71"/>
      <c r="B172" s="71"/>
      <c r="C172" s="70"/>
      <c r="D172" s="70"/>
    </row>
    <row r="173" spans="1:4">
      <c r="A173" s="71"/>
      <c r="B173" s="71"/>
      <c r="C173" s="70"/>
      <c r="D173" s="70"/>
    </row>
    <row r="174" spans="1:4">
      <c r="A174" s="71"/>
      <c r="B174" s="71"/>
      <c r="C174" s="70"/>
      <c r="D174" s="70"/>
    </row>
    <row r="175" spans="1:4">
      <c r="A175" s="71"/>
      <c r="B175" s="71"/>
      <c r="C175" s="70"/>
      <c r="D175" s="70"/>
    </row>
    <row r="176" spans="1:4">
      <c r="A176" s="71"/>
      <c r="B176" s="71"/>
      <c r="C176" s="70"/>
      <c r="D176" s="70"/>
    </row>
    <row r="177" spans="1:4">
      <c r="A177" s="71"/>
      <c r="B177" s="71"/>
      <c r="C177" s="70"/>
      <c r="D177" s="70"/>
    </row>
    <row r="178" spans="1:4">
      <c r="A178" s="71"/>
      <c r="B178" s="71"/>
      <c r="C178" s="70"/>
      <c r="D178" s="70"/>
    </row>
    <row r="179" spans="1:4">
      <c r="A179" s="71"/>
      <c r="B179" s="71"/>
      <c r="C179" s="70"/>
      <c r="D179" s="70"/>
    </row>
    <row r="180" spans="1:4">
      <c r="A180" s="71"/>
      <c r="B180" s="71"/>
      <c r="C180" s="70"/>
      <c r="D180" s="70"/>
    </row>
    <row r="181" spans="1:4">
      <c r="A181" s="71"/>
      <c r="B181" s="71"/>
      <c r="C181" s="70"/>
      <c r="D181" s="70"/>
    </row>
    <row r="182" spans="1:4">
      <c r="A182" s="71"/>
      <c r="B182" s="71"/>
      <c r="C182" s="70"/>
      <c r="D182" s="70"/>
    </row>
    <row r="183" spans="1:4">
      <c r="A183" s="71"/>
      <c r="B183" s="71"/>
      <c r="C183" s="70"/>
      <c r="D183" s="70"/>
    </row>
    <row r="184" spans="1:4">
      <c r="A184" s="71"/>
      <c r="B184" s="71"/>
      <c r="C184" s="70"/>
      <c r="D184" s="70"/>
    </row>
    <row r="185" spans="1:4">
      <c r="A185" s="71"/>
      <c r="B185" s="71"/>
      <c r="C185" s="70"/>
      <c r="D185" s="70"/>
    </row>
    <row r="186" spans="1:4">
      <c r="A186" s="71"/>
      <c r="B186" s="71"/>
      <c r="C186" s="70"/>
      <c r="D186" s="70"/>
    </row>
    <row r="187" spans="1:4">
      <c r="A187" s="71"/>
      <c r="B187" s="71"/>
      <c r="C187" s="70"/>
      <c r="D187" s="70"/>
    </row>
    <row r="188" spans="1:4">
      <c r="A188" s="71"/>
      <c r="B188" s="71"/>
      <c r="C188" s="70"/>
      <c r="D188" s="70"/>
    </row>
    <row r="189" spans="1:4">
      <c r="A189" s="71"/>
      <c r="B189" s="71"/>
      <c r="C189" s="70"/>
      <c r="D189" s="70"/>
    </row>
    <row r="190" spans="1:4">
      <c r="A190" s="71"/>
      <c r="B190" s="71"/>
      <c r="C190" s="70"/>
      <c r="D190" s="70"/>
    </row>
    <row r="191" spans="1:4">
      <c r="A191" s="71"/>
      <c r="B191" s="71"/>
      <c r="C191" s="70"/>
      <c r="D191" s="70"/>
    </row>
    <row r="192" spans="1:4">
      <c r="A192" s="71"/>
      <c r="B192" s="71"/>
      <c r="C192" s="70"/>
      <c r="D192" s="70"/>
    </row>
    <row r="193" spans="1:4">
      <c r="A193" s="71"/>
      <c r="B193" s="71"/>
      <c r="C193" s="70"/>
      <c r="D193" s="70"/>
    </row>
    <row r="194" spans="1:4">
      <c r="A194" s="71"/>
      <c r="B194" s="71"/>
      <c r="C194" s="70"/>
      <c r="D194" s="70"/>
    </row>
    <row r="195" spans="1:4">
      <c r="A195" s="71"/>
      <c r="B195" s="71"/>
      <c r="C195" s="70"/>
      <c r="D195" s="70"/>
    </row>
    <row r="196" spans="1:4">
      <c r="A196" s="71"/>
      <c r="B196" s="71"/>
      <c r="C196" s="70"/>
      <c r="D196" s="70"/>
    </row>
    <row r="197" spans="1:4">
      <c r="A197" s="71"/>
      <c r="B197" s="71"/>
      <c r="C197" s="70"/>
      <c r="D197" s="70"/>
    </row>
    <row r="198" spans="1:4">
      <c r="A198" s="71"/>
      <c r="B198" s="71"/>
      <c r="C198" s="70"/>
      <c r="D198" s="70"/>
    </row>
    <row r="199" spans="1:4">
      <c r="A199" s="71"/>
      <c r="B199" s="71"/>
      <c r="C199" s="70"/>
      <c r="D199" s="70"/>
    </row>
    <row r="200" spans="1:4">
      <c r="A200" s="71"/>
      <c r="B200" s="71"/>
      <c r="C200" s="70"/>
      <c r="D200" s="70"/>
    </row>
    <row r="201" spans="1:4">
      <c r="A201" s="71"/>
      <c r="B201" s="71"/>
      <c r="C201" s="70"/>
      <c r="D201" s="70"/>
    </row>
    <row r="202" spans="1:4">
      <c r="A202" s="71"/>
      <c r="B202" s="71"/>
      <c r="C202" s="70"/>
      <c r="D202" s="70"/>
    </row>
    <row r="203" spans="1:4">
      <c r="A203" s="71"/>
      <c r="B203" s="71"/>
      <c r="C203" s="70"/>
      <c r="D203" s="70"/>
    </row>
    <row r="204" spans="1:4">
      <c r="A204" s="71"/>
      <c r="B204" s="71"/>
      <c r="C204" s="70"/>
      <c r="D204" s="70"/>
    </row>
    <row r="205" spans="1:4">
      <c r="A205" s="71"/>
      <c r="B205" s="71"/>
      <c r="C205" s="70"/>
      <c r="D205" s="70"/>
    </row>
    <row r="206" spans="1:4">
      <c r="A206" s="71"/>
      <c r="B206" s="71"/>
      <c r="C206" s="70"/>
      <c r="D206" s="70"/>
    </row>
    <row r="207" spans="1:4">
      <c r="A207" s="71"/>
      <c r="B207" s="71"/>
      <c r="C207" s="70"/>
      <c r="D207" s="70"/>
    </row>
    <row r="208" spans="1:4">
      <c r="A208" s="71"/>
      <c r="B208" s="71"/>
      <c r="C208" s="70"/>
      <c r="D208" s="70"/>
    </row>
    <row r="209" spans="1:4">
      <c r="A209" s="71"/>
      <c r="B209" s="71"/>
      <c r="C209" s="70"/>
      <c r="D209" s="70"/>
    </row>
    <row r="210" spans="1:4">
      <c r="A210" s="71"/>
      <c r="B210" s="71"/>
      <c r="C210" s="70"/>
      <c r="D210" s="70"/>
    </row>
    <row r="211" spans="1:4">
      <c r="A211" s="71"/>
      <c r="B211" s="71"/>
      <c r="C211" s="70"/>
      <c r="D211" s="70"/>
    </row>
    <row r="212" spans="1:4">
      <c r="A212" s="71"/>
      <c r="B212" s="71"/>
      <c r="C212" s="70"/>
      <c r="D212" s="70"/>
    </row>
    <row r="213" spans="1:4">
      <c r="A213" s="71"/>
      <c r="B213" s="71"/>
      <c r="C213" s="70"/>
      <c r="D213" s="70"/>
    </row>
    <row r="214" spans="1:4">
      <c r="A214" s="71"/>
      <c r="B214" s="71"/>
      <c r="C214" s="70"/>
      <c r="D214" s="70"/>
    </row>
    <row r="215" spans="1:4">
      <c r="A215" s="71"/>
      <c r="B215" s="71"/>
      <c r="C215" s="70"/>
      <c r="D215" s="70"/>
    </row>
    <row r="216" spans="1:4">
      <c r="A216" s="71"/>
      <c r="B216" s="71"/>
      <c r="C216" s="70"/>
      <c r="D216" s="70"/>
    </row>
    <row r="217" spans="1:4">
      <c r="A217" s="71"/>
      <c r="B217" s="71"/>
      <c r="C217" s="70"/>
      <c r="D217" s="70"/>
    </row>
    <row r="218" spans="1:4">
      <c r="A218" s="71"/>
      <c r="B218" s="71"/>
      <c r="C218" s="70"/>
      <c r="D218" s="70"/>
    </row>
    <row r="219" spans="1:4">
      <c r="A219" s="71"/>
      <c r="B219" s="71"/>
      <c r="C219" s="70"/>
      <c r="D219" s="70"/>
    </row>
    <row r="220" spans="1:4">
      <c r="A220" s="71"/>
      <c r="B220" s="71"/>
      <c r="C220" s="70"/>
      <c r="D220" s="70"/>
    </row>
    <row r="221" spans="1:4">
      <c r="A221" s="71"/>
      <c r="B221" s="71"/>
      <c r="C221" s="70"/>
      <c r="D221" s="70"/>
    </row>
    <row r="222" spans="1:4">
      <c r="A222" s="71"/>
      <c r="B222" s="71"/>
      <c r="C222" s="70"/>
      <c r="D222" s="70"/>
    </row>
    <row r="223" spans="1:4">
      <c r="A223" s="71"/>
      <c r="B223" s="71"/>
      <c r="C223" s="70"/>
      <c r="D223" s="70"/>
    </row>
    <row r="224" spans="1:4">
      <c r="A224" s="71"/>
      <c r="B224" s="71"/>
      <c r="C224" s="70"/>
      <c r="D224" s="70"/>
    </row>
    <row r="225" spans="1:4">
      <c r="A225" s="71"/>
      <c r="B225" s="71"/>
      <c r="C225" s="70"/>
      <c r="D225" s="70"/>
    </row>
    <row r="226" spans="1:4">
      <c r="A226" s="71"/>
      <c r="B226" s="71"/>
      <c r="C226" s="70"/>
      <c r="D226" s="70"/>
    </row>
    <row r="227" spans="1:4">
      <c r="A227" s="71"/>
      <c r="B227" s="71"/>
      <c r="C227" s="70"/>
      <c r="D227" s="70"/>
    </row>
    <row r="228" spans="1:4">
      <c r="A228" s="71"/>
      <c r="B228" s="71"/>
      <c r="C228" s="70"/>
      <c r="D228" s="70"/>
    </row>
    <row r="229" spans="1:4">
      <c r="A229" s="71"/>
      <c r="B229" s="71"/>
      <c r="C229" s="70"/>
      <c r="D229" s="70"/>
    </row>
    <row r="230" spans="1:4">
      <c r="A230" s="71"/>
      <c r="B230" s="71"/>
      <c r="C230" s="70"/>
      <c r="D230" s="70"/>
    </row>
    <row r="231" spans="1:4">
      <c r="A231" s="71"/>
      <c r="B231" s="71"/>
      <c r="C231" s="70"/>
      <c r="D231" s="70"/>
    </row>
    <row r="232" spans="1:4">
      <c r="A232" s="71"/>
      <c r="B232" s="71"/>
      <c r="C232" s="70"/>
      <c r="D232" s="70"/>
    </row>
    <row r="233" spans="1:4">
      <c r="A233" s="71"/>
      <c r="B233" s="71"/>
      <c r="C233" s="70"/>
      <c r="D233" s="70"/>
    </row>
    <row r="234" spans="1:4">
      <c r="A234" s="71"/>
      <c r="B234" s="71"/>
      <c r="C234" s="70"/>
      <c r="D234" s="70"/>
    </row>
    <row r="235" spans="1:4">
      <c r="A235" s="71"/>
      <c r="B235" s="71"/>
      <c r="C235" s="70"/>
      <c r="D235" s="70"/>
    </row>
    <row r="236" spans="1:4">
      <c r="A236" s="71"/>
      <c r="B236" s="71"/>
      <c r="C236" s="70"/>
      <c r="D236" s="70"/>
    </row>
    <row r="237" spans="1:4">
      <c r="A237" s="71"/>
      <c r="B237" s="71"/>
      <c r="C237" s="70"/>
      <c r="D237" s="70"/>
    </row>
    <row r="238" spans="1:4">
      <c r="A238" s="71"/>
      <c r="B238" s="71"/>
      <c r="C238" s="70"/>
      <c r="D238" s="70"/>
    </row>
    <row r="239" spans="1:4">
      <c r="A239" s="71"/>
      <c r="B239" s="71"/>
      <c r="C239" s="70"/>
      <c r="D239" s="70"/>
    </row>
    <row r="240" spans="1:4">
      <c r="A240" s="71"/>
      <c r="B240" s="71"/>
      <c r="C240" s="70"/>
      <c r="D240" s="70"/>
    </row>
    <row r="241" spans="1:4">
      <c r="A241" s="71"/>
      <c r="B241" s="71"/>
      <c r="C241" s="70"/>
      <c r="D241" s="70"/>
    </row>
    <row r="242" spans="1:4">
      <c r="A242" s="71"/>
      <c r="B242" s="71"/>
      <c r="C242" s="70"/>
      <c r="D242" s="70"/>
    </row>
    <row r="243" spans="1:4">
      <c r="A243" s="71"/>
      <c r="B243" s="71"/>
      <c r="C243" s="70"/>
      <c r="D243" s="70"/>
    </row>
    <row r="244" spans="1:4">
      <c r="A244" s="71"/>
      <c r="B244" s="71"/>
      <c r="C244" s="70"/>
      <c r="D244" s="70"/>
    </row>
    <row r="245" spans="1:4">
      <c r="A245" s="71"/>
      <c r="B245" s="71"/>
      <c r="C245" s="70"/>
      <c r="D245" s="70"/>
    </row>
    <row r="246" spans="1:4">
      <c r="A246" s="71"/>
      <c r="B246" s="71"/>
      <c r="C246" s="70"/>
      <c r="D246" s="70"/>
    </row>
    <row r="247" spans="1:4">
      <c r="A247" s="71"/>
      <c r="B247" s="71"/>
      <c r="C247" s="70"/>
      <c r="D247" s="70"/>
    </row>
    <row r="248" spans="1:4">
      <c r="A248" s="71"/>
      <c r="B248" s="71"/>
      <c r="C248" s="70"/>
      <c r="D248" s="70"/>
    </row>
    <row r="249" spans="1:4">
      <c r="A249" s="71"/>
      <c r="B249" s="71"/>
      <c r="C249" s="70"/>
      <c r="D249" s="70"/>
    </row>
    <row r="250" spans="1:4">
      <c r="A250" s="71"/>
      <c r="B250" s="71"/>
      <c r="C250" s="70"/>
      <c r="D250" s="70"/>
    </row>
    <row r="251" spans="1:4">
      <c r="A251" s="71"/>
      <c r="B251" s="71"/>
      <c r="C251" s="70"/>
      <c r="D251" s="70"/>
    </row>
    <row r="252" spans="1:4">
      <c r="A252" s="71"/>
      <c r="B252" s="71"/>
      <c r="C252" s="70"/>
      <c r="D252" s="70"/>
    </row>
    <row r="253" spans="1:4">
      <c r="A253" s="71"/>
      <c r="B253" s="71"/>
      <c r="C253" s="70"/>
      <c r="D253" s="70"/>
    </row>
    <row r="254" spans="1:4">
      <c r="A254" s="71"/>
      <c r="B254" s="71"/>
      <c r="C254" s="70"/>
      <c r="D254" s="70"/>
    </row>
    <row r="255" spans="1:4">
      <c r="A255" s="71"/>
      <c r="B255" s="71"/>
      <c r="C255" s="70"/>
      <c r="D255" s="70"/>
    </row>
    <row r="256" spans="1:4">
      <c r="A256" s="71"/>
      <c r="B256" s="71"/>
      <c r="C256" s="70"/>
      <c r="D256" s="70"/>
    </row>
    <row r="257" spans="1:4">
      <c r="A257" s="71"/>
      <c r="B257" s="71"/>
      <c r="C257" s="70"/>
      <c r="D257" s="70"/>
    </row>
    <row r="258" spans="1:4">
      <c r="A258" s="71"/>
      <c r="B258" s="71"/>
      <c r="C258" s="70"/>
      <c r="D258" s="70"/>
    </row>
    <row r="259" spans="1:4">
      <c r="A259" s="71"/>
      <c r="B259" s="71"/>
      <c r="C259" s="70"/>
      <c r="D259" s="70"/>
    </row>
    <row r="260" spans="1:4">
      <c r="A260" s="71"/>
      <c r="B260" s="71"/>
      <c r="C260" s="70"/>
      <c r="D260" s="70"/>
    </row>
    <row r="261" spans="1:4">
      <c r="A261" s="71"/>
      <c r="B261" s="71"/>
      <c r="C261" s="70"/>
      <c r="D261" s="70"/>
    </row>
    <row r="262" spans="1:4">
      <c r="A262" s="71"/>
      <c r="B262" s="71"/>
      <c r="C262" s="70"/>
      <c r="D262" s="70"/>
    </row>
    <row r="263" spans="1:4">
      <c r="A263" s="71"/>
      <c r="B263" s="71"/>
      <c r="C263" s="70"/>
      <c r="D263" s="70"/>
    </row>
    <row r="264" spans="1:4">
      <c r="A264" s="71"/>
      <c r="B264" s="71"/>
      <c r="C264" s="70"/>
      <c r="D264" s="70"/>
    </row>
    <row r="265" spans="1:4">
      <c r="A265" s="71"/>
      <c r="B265" s="71"/>
      <c r="C265" s="70"/>
      <c r="D265" s="70"/>
    </row>
    <row r="266" spans="1:4">
      <c r="A266" s="71"/>
      <c r="B266" s="71"/>
      <c r="C266" s="70"/>
      <c r="D266" s="70"/>
    </row>
    <row r="267" spans="1:4">
      <c r="A267" s="71"/>
      <c r="B267" s="71"/>
      <c r="C267" s="70"/>
      <c r="D267" s="70"/>
    </row>
    <row r="268" spans="1:4">
      <c r="A268" s="71"/>
      <c r="B268" s="71"/>
      <c r="C268" s="70"/>
      <c r="D268" s="70"/>
    </row>
    <row r="269" spans="1:4">
      <c r="A269" s="71"/>
      <c r="B269" s="71"/>
      <c r="C269" s="70"/>
      <c r="D269" s="70"/>
    </row>
    <row r="270" spans="1:4">
      <c r="A270" s="71"/>
      <c r="B270" s="71"/>
      <c r="C270" s="70"/>
      <c r="D270" s="70"/>
    </row>
    <row r="271" spans="1:4">
      <c r="A271" s="71"/>
      <c r="B271" s="71"/>
      <c r="C271" s="70"/>
      <c r="D271" s="70"/>
    </row>
    <row r="272" spans="1:4">
      <c r="A272" s="71"/>
      <c r="B272" s="71"/>
      <c r="C272" s="70"/>
      <c r="D272" s="70"/>
    </row>
    <row r="273" spans="1:4">
      <c r="A273" s="71"/>
      <c r="B273" s="71"/>
      <c r="C273" s="70"/>
      <c r="D273" s="70"/>
    </row>
    <row r="274" spans="1:4">
      <c r="A274" s="71"/>
      <c r="B274" s="71"/>
      <c r="C274" s="70"/>
      <c r="D274" s="70"/>
    </row>
    <row r="275" spans="1:4">
      <c r="A275" s="71"/>
      <c r="B275" s="71"/>
      <c r="C275" s="70"/>
      <c r="D275" s="70"/>
    </row>
    <row r="276" spans="1:4">
      <c r="A276" s="71"/>
      <c r="B276" s="71"/>
      <c r="C276" s="70"/>
      <c r="D276" s="70"/>
    </row>
    <row r="277" spans="1:4">
      <c r="A277" s="71"/>
      <c r="B277" s="71"/>
      <c r="C277" s="70"/>
      <c r="D277" s="70"/>
    </row>
    <row r="278" spans="1:4">
      <c r="A278" s="71"/>
      <c r="B278" s="71"/>
      <c r="C278" s="70"/>
      <c r="D278" s="70"/>
    </row>
    <row r="279" spans="1:4">
      <c r="A279" s="71"/>
      <c r="B279" s="71"/>
      <c r="C279" s="70"/>
      <c r="D279" s="70"/>
    </row>
    <row r="280" spans="1:4">
      <c r="A280" s="71"/>
      <c r="B280" s="71"/>
      <c r="C280" s="70"/>
      <c r="D280" s="70"/>
    </row>
    <row r="281" spans="1:4">
      <c r="A281" s="71"/>
      <c r="B281" s="71"/>
      <c r="C281" s="70"/>
      <c r="D281" s="70"/>
    </row>
    <row r="282" spans="1:4">
      <c r="A282" s="71"/>
      <c r="B282" s="71"/>
      <c r="C282" s="70"/>
      <c r="D282" s="70"/>
    </row>
    <row r="283" spans="1:4">
      <c r="A283" s="71"/>
      <c r="B283" s="71"/>
      <c r="C283" s="70"/>
      <c r="D283" s="70"/>
    </row>
    <row r="284" spans="1:4">
      <c r="A284" s="71"/>
      <c r="B284" s="71"/>
      <c r="C284" s="70"/>
      <c r="D284" s="70"/>
    </row>
    <row r="285" spans="1:4">
      <c r="A285" s="71"/>
      <c r="B285" s="71"/>
      <c r="C285" s="70"/>
      <c r="D285" s="70"/>
    </row>
    <row r="286" spans="1:4">
      <c r="A286" s="71"/>
      <c r="B286" s="71"/>
      <c r="C286" s="70"/>
      <c r="D286" s="70"/>
    </row>
    <row r="287" spans="1:4">
      <c r="A287" s="71"/>
      <c r="B287" s="71"/>
      <c r="C287" s="70"/>
      <c r="D287" s="70"/>
    </row>
    <row r="288" spans="1:4">
      <c r="A288" s="71"/>
      <c r="B288" s="71"/>
      <c r="C288" s="70"/>
      <c r="D288" s="70"/>
    </row>
    <row r="289" spans="1:4">
      <c r="A289" s="71"/>
      <c r="B289" s="71"/>
      <c r="C289" s="70"/>
      <c r="D289" s="70"/>
    </row>
    <row r="290" spans="1:4">
      <c r="A290" s="71"/>
      <c r="B290" s="71"/>
      <c r="C290" s="70"/>
      <c r="D290" s="70"/>
    </row>
    <row r="291" spans="1:4">
      <c r="A291" s="71"/>
      <c r="B291" s="71"/>
      <c r="C291" s="70"/>
      <c r="D291" s="70"/>
    </row>
    <row r="292" spans="1:4">
      <c r="A292" s="71"/>
      <c r="B292" s="71"/>
      <c r="C292" s="70"/>
      <c r="D292" s="70"/>
    </row>
    <row r="293" spans="1:4">
      <c r="A293" s="71"/>
      <c r="B293" s="71"/>
      <c r="C293" s="70"/>
      <c r="D293" s="70"/>
    </row>
    <row r="294" spans="1:4">
      <c r="A294" s="71"/>
      <c r="B294" s="71"/>
      <c r="C294" s="70"/>
      <c r="D294" s="70"/>
    </row>
    <row r="295" spans="1:4">
      <c r="A295" s="71"/>
      <c r="B295" s="71"/>
      <c r="C295" s="70"/>
      <c r="D295" s="70"/>
    </row>
    <row r="296" spans="1:4">
      <c r="A296" s="71"/>
      <c r="B296" s="71"/>
      <c r="C296" s="70"/>
      <c r="D296" s="70"/>
    </row>
    <row r="297" spans="1:4">
      <c r="A297" s="71"/>
      <c r="B297" s="71"/>
      <c r="C297" s="70"/>
      <c r="D297" s="70"/>
    </row>
    <row r="298" spans="1:4">
      <c r="A298" s="71"/>
      <c r="B298" s="71"/>
      <c r="C298" s="70"/>
      <c r="D298" s="70"/>
    </row>
    <row r="299" spans="1:4">
      <c r="A299" s="71"/>
      <c r="B299" s="71"/>
      <c r="C299" s="70"/>
      <c r="D299" s="70"/>
    </row>
    <row r="300" spans="1:4">
      <c r="A300" s="71"/>
      <c r="B300" s="71"/>
      <c r="C300" s="70"/>
      <c r="D300" s="70"/>
    </row>
    <row r="301" spans="1:4">
      <c r="A301" s="71"/>
      <c r="B301" s="71"/>
      <c r="C301" s="70"/>
      <c r="D301" s="70"/>
    </row>
    <row r="302" spans="1:4">
      <c r="A302" s="71"/>
      <c r="B302" s="71"/>
      <c r="C302" s="70"/>
      <c r="D302" s="70"/>
    </row>
    <row r="303" spans="1:4">
      <c r="A303" s="71"/>
      <c r="B303" s="71"/>
      <c r="C303" s="70"/>
      <c r="D303" s="70"/>
    </row>
    <row r="304" spans="1:4">
      <c r="A304" s="71"/>
      <c r="B304" s="71"/>
      <c r="C304" s="70"/>
      <c r="D304" s="70"/>
    </row>
    <row r="305" spans="1:4">
      <c r="A305" s="71"/>
      <c r="B305" s="71"/>
      <c r="C305" s="70"/>
      <c r="D305" s="70"/>
    </row>
    <row r="306" spans="1:4">
      <c r="A306" s="71"/>
      <c r="B306" s="71"/>
      <c r="C306" s="70"/>
      <c r="D306" s="70"/>
    </row>
    <row r="307" spans="1:4">
      <c r="A307" s="71"/>
      <c r="B307" s="71"/>
      <c r="C307" s="70"/>
      <c r="D307" s="70"/>
    </row>
    <row r="308" spans="1:4">
      <c r="A308" s="71"/>
      <c r="B308" s="71"/>
      <c r="C308" s="70"/>
      <c r="D308" s="70"/>
    </row>
    <row r="309" spans="1:4">
      <c r="A309" s="71"/>
      <c r="B309" s="71"/>
      <c r="C309" s="70"/>
      <c r="D309" s="70"/>
    </row>
    <row r="310" spans="1:4">
      <c r="A310" s="71"/>
      <c r="B310" s="71"/>
      <c r="C310" s="70"/>
      <c r="D310" s="70"/>
    </row>
    <row r="311" spans="1:4">
      <c r="A311" s="71"/>
      <c r="B311" s="71"/>
      <c r="C311" s="70"/>
      <c r="D311" s="70"/>
    </row>
    <row r="312" spans="1:4">
      <c r="A312" s="71"/>
      <c r="B312" s="71"/>
      <c r="C312" s="70"/>
      <c r="D312" s="70"/>
    </row>
    <row r="313" spans="1:4">
      <c r="A313" s="71"/>
      <c r="B313" s="71"/>
      <c r="C313" s="70"/>
      <c r="D313" s="70"/>
    </row>
    <row r="314" spans="1:4">
      <c r="A314" s="71"/>
      <c r="B314" s="71"/>
      <c r="C314" s="70"/>
      <c r="D314" s="70"/>
    </row>
    <row r="315" spans="1:4">
      <c r="A315" s="71"/>
      <c r="B315" s="71"/>
      <c r="C315" s="70"/>
      <c r="D315" s="70"/>
    </row>
    <row r="316" spans="1:4">
      <c r="A316" s="71"/>
      <c r="B316" s="71"/>
      <c r="C316" s="70"/>
      <c r="D316" s="70"/>
    </row>
    <row r="317" spans="1:4">
      <c r="A317" s="71"/>
      <c r="B317" s="71"/>
      <c r="C317" s="70"/>
      <c r="D317" s="70"/>
    </row>
    <row r="318" spans="1:4">
      <c r="A318" s="71"/>
      <c r="B318" s="71"/>
      <c r="C318" s="70"/>
      <c r="D318" s="70"/>
    </row>
    <row r="319" spans="1:4">
      <c r="A319" s="71"/>
      <c r="B319" s="71"/>
      <c r="C319" s="70"/>
      <c r="D319" s="70"/>
    </row>
    <row r="320" spans="1:4">
      <c r="A320" s="71"/>
      <c r="B320" s="71"/>
      <c r="C320" s="70"/>
      <c r="D320" s="70"/>
    </row>
    <row r="321" spans="1:4">
      <c r="A321" s="71"/>
      <c r="B321" s="71"/>
      <c r="C321" s="70"/>
      <c r="D321" s="70"/>
    </row>
    <row r="322" spans="1:4">
      <c r="A322" s="71"/>
      <c r="B322" s="71"/>
      <c r="C322" s="70"/>
      <c r="D322" s="70"/>
    </row>
    <row r="323" spans="1:4">
      <c r="A323" s="71"/>
      <c r="B323" s="71"/>
      <c r="C323" s="70"/>
      <c r="D323" s="70"/>
    </row>
    <row r="324" spans="1:4">
      <c r="A324" s="71"/>
      <c r="B324" s="71"/>
      <c r="C324" s="70"/>
      <c r="D324" s="70"/>
    </row>
    <row r="325" spans="1:4">
      <c r="A325" s="71"/>
      <c r="B325" s="71"/>
      <c r="C325" s="70"/>
      <c r="D325" s="70"/>
    </row>
    <row r="326" spans="1:4">
      <c r="A326" s="71"/>
      <c r="B326" s="71"/>
      <c r="C326" s="70"/>
      <c r="D326" s="70"/>
    </row>
    <row r="327" spans="1:4">
      <c r="A327" s="71"/>
      <c r="B327" s="71"/>
      <c r="C327" s="70"/>
      <c r="D327" s="70"/>
    </row>
    <row r="328" spans="1:4">
      <c r="A328" s="71"/>
      <c r="B328" s="71"/>
      <c r="C328" s="70"/>
      <c r="D328" s="70"/>
    </row>
    <row r="329" spans="1:4">
      <c r="A329" s="71"/>
      <c r="B329" s="71"/>
      <c r="C329" s="70"/>
      <c r="D329" s="70"/>
    </row>
    <row r="330" spans="1:4">
      <c r="A330" s="71"/>
      <c r="B330" s="71"/>
      <c r="C330" s="70"/>
      <c r="D330" s="70"/>
    </row>
    <row r="331" spans="1:4">
      <c r="A331" s="71"/>
      <c r="B331" s="71"/>
      <c r="C331" s="70"/>
      <c r="D331" s="70"/>
    </row>
    <row r="332" spans="1:4">
      <c r="A332" s="71"/>
      <c r="B332" s="71"/>
      <c r="C332" s="70"/>
      <c r="D332" s="70"/>
    </row>
    <row r="333" spans="1:4">
      <c r="A333" s="71"/>
      <c r="B333" s="71"/>
      <c r="C333" s="70"/>
      <c r="D333" s="70"/>
    </row>
    <row r="334" spans="1:4">
      <c r="A334" s="71"/>
      <c r="B334" s="71"/>
      <c r="C334" s="70"/>
      <c r="D334" s="70"/>
    </row>
    <row r="335" spans="1:4">
      <c r="A335" s="71"/>
      <c r="B335" s="71"/>
      <c r="C335" s="70"/>
      <c r="D335" s="70"/>
    </row>
    <row r="336" spans="1:4">
      <c r="A336" s="71"/>
      <c r="B336" s="71"/>
      <c r="C336" s="70"/>
      <c r="D336" s="70"/>
    </row>
    <row r="337" spans="1:4">
      <c r="A337" s="71"/>
      <c r="B337" s="71"/>
      <c r="C337" s="70"/>
      <c r="D337" s="70"/>
    </row>
    <row r="338" spans="1:4">
      <c r="A338" s="71"/>
      <c r="B338" s="71"/>
      <c r="C338" s="70"/>
      <c r="D338" s="70"/>
    </row>
    <row r="339" spans="1:4">
      <c r="A339" s="71"/>
      <c r="B339" s="71"/>
      <c r="C339" s="70"/>
      <c r="D339" s="70"/>
    </row>
    <row r="340" spans="1:4">
      <c r="A340" s="71"/>
      <c r="B340" s="71"/>
      <c r="C340" s="70"/>
      <c r="D340" s="70"/>
    </row>
    <row r="341" spans="1:4">
      <c r="A341" s="71"/>
      <c r="B341" s="71"/>
      <c r="C341" s="70"/>
      <c r="D341" s="70"/>
    </row>
    <row r="342" spans="1:4">
      <c r="A342" s="71"/>
      <c r="B342" s="71"/>
      <c r="C342" s="70"/>
      <c r="D342" s="70"/>
    </row>
    <row r="343" spans="1:4">
      <c r="A343" s="71"/>
      <c r="B343" s="71"/>
      <c r="C343" s="70"/>
      <c r="D343" s="70"/>
    </row>
    <row r="344" spans="1:4">
      <c r="A344" s="71"/>
      <c r="B344" s="71"/>
      <c r="C344" s="70"/>
      <c r="D344" s="70"/>
    </row>
    <row r="345" spans="1:4">
      <c r="A345" s="71"/>
      <c r="B345" s="71"/>
      <c r="C345" s="70"/>
      <c r="D345" s="70"/>
    </row>
    <row r="346" spans="1:4">
      <c r="A346" s="71"/>
      <c r="B346" s="71"/>
      <c r="C346" s="70"/>
      <c r="D346" s="70"/>
    </row>
    <row r="347" spans="1:4">
      <c r="A347" s="71"/>
      <c r="B347" s="71"/>
      <c r="C347" s="70"/>
      <c r="D347" s="70"/>
    </row>
    <row r="348" spans="1:4">
      <c r="A348" s="71"/>
      <c r="B348" s="71"/>
      <c r="C348" s="70"/>
      <c r="D348" s="70"/>
    </row>
    <row r="349" spans="1:4">
      <c r="A349" s="71"/>
      <c r="B349" s="71"/>
      <c r="C349" s="70"/>
      <c r="D349" s="70"/>
    </row>
    <row r="350" spans="1:4">
      <c r="A350" s="71"/>
      <c r="B350" s="71"/>
      <c r="C350" s="70"/>
      <c r="D350" s="70"/>
    </row>
    <row r="351" spans="1:4">
      <c r="A351" s="71"/>
      <c r="B351" s="71"/>
      <c r="C351" s="70"/>
      <c r="D351" s="70"/>
    </row>
    <row r="352" spans="1:4">
      <c r="A352" s="71"/>
      <c r="B352" s="71"/>
      <c r="C352" s="70"/>
      <c r="D352" s="70"/>
    </row>
    <row r="353" spans="1:4">
      <c r="A353" s="71"/>
      <c r="B353" s="71"/>
      <c r="C353" s="70"/>
      <c r="D353" s="70"/>
    </row>
    <row r="354" spans="1:4">
      <c r="A354" s="71"/>
      <c r="B354" s="71"/>
      <c r="C354" s="70"/>
      <c r="D354" s="70"/>
    </row>
    <row r="355" spans="1:4">
      <c r="A355" s="71"/>
      <c r="B355" s="71"/>
      <c r="C355" s="70"/>
      <c r="D355" s="70"/>
    </row>
    <row r="356" spans="1:4">
      <c r="A356" s="71"/>
      <c r="B356" s="71"/>
      <c r="C356" s="70"/>
      <c r="D356" s="70"/>
    </row>
    <row r="357" spans="1:4">
      <c r="A357" s="71"/>
      <c r="B357" s="71"/>
      <c r="C357" s="70"/>
      <c r="D357" s="70"/>
    </row>
    <row r="358" spans="1:4">
      <c r="A358" s="71"/>
      <c r="B358" s="71"/>
      <c r="C358" s="70"/>
      <c r="D358" s="70"/>
    </row>
    <row r="359" spans="1:4">
      <c r="A359" s="71"/>
      <c r="B359" s="71"/>
      <c r="C359" s="70"/>
      <c r="D359" s="70"/>
    </row>
    <row r="360" spans="1:4">
      <c r="A360" s="71"/>
      <c r="B360" s="71"/>
      <c r="C360" s="70"/>
      <c r="D360" s="70"/>
    </row>
    <row r="361" spans="1:4">
      <c r="A361" s="71"/>
      <c r="B361" s="71"/>
      <c r="C361" s="70"/>
      <c r="D361" s="70"/>
    </row>
    <row r="362" spans="1:4">
      <c r="A362" s="71"/>
      <c r="B362" s="71"/>
      <c r="C362" s="70"/>
      <c r="D362" s="70"/>
    </row>
    <row r="363" spans="1:4">
      <c r="A363" s="71"/>
      <c r="B363" s="71"/>
      <c r="C363" s="70"/>
      <c r="D363" s="70"/>
    </row>
    <row r="364" spans="1:4">
      <c r="A364" s="71"/>
      <c r="B364" s="71"/>
      <c r="C364" s="70"/>
      <c r="D364" s="70"/>
    </row>
    <row r="365" spans="1:4">
      <c r="A365" s="71"/>
      <c r="B365" s="71"/>
      <c r="C365" s="70"/>
      <c r="D365" s="70"/>
    </row>
    <row r="366" spans="1:4">
      <c r="A366" s="71"/>
      <c r="B366" s="71"/>
      <c r="C366" s="70"/>
      <c r="D366" s="70"/>
    </row>
    <row r="367" spans="1:4">
      <c r="A367" s="71"/>
      <c r="B367" s="71"/>
      <c r="C367" s="70"/>
      <c r="D367" s="70"/>
    </row>
    <row r="368" spans="1:4">
      <c r="A368" s="71"/>
      <c r="B368" s="71"/>
      <c r="C368" s="70"/>
      <c r="D368" s="70"/>
    </row>
    <row r="369" spans="1:4">
      <c r="A369" s="71"/>
      <c r="B369" s="71"/>
      <c r="C369" s="70"/>
      <c r="D369" s="70"/>
    </row>
    <row r="370" spans="1:4">
      <c r="A370" s="71"/>
      <c r="B370" s="71"/>
      <c r="C370" s="70"/>
      <c r="D370" s="70"/>
    </row>
    <row r="371" spans="1:4">
      <c r="A371" s="71"/>
      <c r="B371" s="71"/>
      <c r="C371" s="70"/>
      <c r="D371" s="70"/>
    </row>
    <row r="372" spans="1:4">
      <c r="A372" s="71"/>
      <c r="B372" s="71"/>
      <c r="C372" s="70"/>
      <c r="D372" s="70"/>
    </row>
    <row r="373" spans="1:4">
      <c r="A373" s="71"/>
      <c r="B373" s="71"/>
      <c r="C373" s="70"/>
      <c r="D373" s="70"/>
    </row>
    <row r="374" spans="1:4">
      <c r="A374" s="71"/>
      <c r="B374" s="71"/>
      <c r="C374" s="70"/>
      <c r="D374" s="70"/>
    </row>
    <row r="375" spans="1:4">
      <c r="A375" s="71"/>
      <c r="B375" s="71"/>
      <c r="C375" s="70"/>
      <c r="D375" s="70"/>
    </row>
    <row r="376" spans="1:4">
      <c r="A376" s="71"/>
      <c r="B376" s="71"/>
      <c r="C376" s="70"/>
      <c r="D376" s="70"/>
    </row>
    <row r="377" spans="1:4">
      <c r="A377" s="71"/>
      <c r="B377" s="71"/>
      <c r="C377" s="70"/>
      <c r="D377" s="70"/>
    </row>
    <row r="378" spans="1:4">
      <c r="A378" s="71"/>
      <c r="B378" s="71"/>
      <c r="C378" s="70"/>
      <c r="D378" s="70"/>
    </row>
    <row r="379" spans="1:4">
      <c r="A379" s="71"/>
      <c r="B379" s="71"/>
      <c r="C379" s="70"/>
      <c r="D379" s="70"/>
    </row>
    <row r="380" spans="1:4">
      <c r="A380" s="71"/>
      <c r="B380" s="71"/>
      <c r="C380" s="70"/>
      <c r="D380" s="70"/>
    </row>
    <row r="381" spans="1:4">
      <c r="A381" s="71"/>
      <c r="B381" s="71"/>
      <c r="C381" s="70"/>
      <c r="D381" s="70"/>
    </row>
    <row r="382" spans="1:4">
      <c r="A382" s="71"/>
      <c r="B382" s="71"/>
      <c r="C382" s="70"/>
      <c r="D382" s="70"/>
    </row>
    <row r="383" spans="1:4">
      <c r="A383" s="71"/>
      <c r="B383" s="71"/>
      <c r="C383" s="70"/>
      <c r="D383" s="70"/>
    </row>
    <row r="384" spans="1:4">
      <c r="A384" s="71"/>
      <c r="B384" s="71"/>
      <c r="C384" s="70"/>
      <c r="D384" s="70"/>
    </row>
    <row r="385" spans="1:4">
      <c r="A385" s="71"/>
      <c r="B385" s="71"/>
      <c r="C385" s="70"/>
      <c r="D385" s="70"/>
    </row>
    <row r="386" spans="1:4">
      <c r="A386" s="71"/>
      <c r="B386" s="71"/>
      <c r="C386" s="70"/>
      <c r="D386" s="70"/>
    </row>
    <row r="387" spans="1:4">
      <c r="A387" s="71"/>
      <c r="B387" s="71"/>
      <c r="C387" s="70"/>
      <c r="D387" s="70"/>
    </row>
    <row r="388" spans="1:4">
      <c r="A388" s="71"/>
      <c r="B388" s="71"/>
      <c r="C388" s="70"/>
      <c r="D388" s="70"/>
    </row>
    <row r="389" spans="1:4">
      <c r="A389" s="71"/>
      <c r="B389" s="71"/>
      <c r="C389" s="70"/>
      <c r="D389" s="70"/>
    </row>
    <row r="390" spans="1:4">
      <c r="A390" s="71"/>
      <c r="B390" s="71"/>
      <c r="C390" s="70"/>
      <c r="D390" s="70"/>
    </row>
    <row r="391" spans="1:4">
      <c r="A391" s="71"/>
      <c r="B391" s="71"/>
      <c r="C391" s="70"/>
      <c r="D391" s="70"/>
    </row>
    <row r="392" spans="1:4">
      <c r="A392" s="71"/>
      <c r="B392" s="71"/>
      <c r="C392" s="70"/>
      <c r="D392" s="70"/>
    </row>
    <row r="393" spans="1:4">
      <c r="A393" s="71"/>
      <c r="B393" s="71"/>
      <c r="C393" s="70"/>
      <c r="D393" s="70"/>
    </row>
    <row r="394" spans="1:4">
      <c r="A394" s="71"/>
      <c r="B394" s="71"/>
      <c r="C394" s="70"/>
      <c r="D394" s="70"/>
    </row>
    <row r="395" spans="1:4">
      <c r="A395" s="71"/>
      <c r="B395" s="71"/>
      <c r="C395" s="70"/>
      <c r="D395" s="70"/>
    </row>
    <row r="396" spans="1:4">
      <c r="A396" s="71"/>
      <c r="B396" s="71"/>
      <c r="C396" s="70"/>
      <c r="D396" s="70"/>
    </row>
    <row r="397" spans="1:4">
      <c r="A397" s="71"/>
      <c r="B397" s="71"/>
      <c r="C397" s="70"/>
      <c r="D397" s="70"/>
    </row>
    <row r="398" spans="1:4">
      <c r="A398" s="71"/>
      <c r="B398" s="71"/>
      <c r="C398" s="70"/>
      <c r="D398" s="70"/>
    </row>
    <row r="399" spans="1:4">
      <c r="A399" s="71"/>
      <c r="B399" s="71"/>
      <c r="C399" s="70"/>
      <c r="D399" s="70"/>
    </row>
    <row r="400" spans="1:4">
      <c r="A400" s="71"/>
      <c r="B400" s="71"/>
      <c r="C400" s="70"/>
      <c r="D400" s="70"/>
    </row>
    <row r="401" spans="1:4">
      <c r="A401" s="71"/>
      <c r="B401" s="71"/>
      <c r="C401" s="70"/>
      <c r="D401" s="70"/>
    </row>
    <row r="402" spans="1:4">
      <c r="A402" s="71"/>
      <c r="B402" s="71"/>
      <c r="C402" s="70"/>
      <c r="D402" s="70"/>
    </row>
    <row r="403" spans="1:4">
      <c r="A403" s="71"/>
      <c r="B403" s="71"/>
      <c r="C403" s="70"/>
      <c r="D403" s="70"/>
    </row>
    <row r="404" spans="1:4">
      <c r="A404" s="71"/>
      <c r="B404" s="71"/>
      <c r="C404" s="70"/>
      <c r="D404" s="70"/>
    </row>
    <row r="405" spans="1:4">
      <c r="A405" s="71"/>
      <c r="B405" s="71"/>
      <c r="C405" s="70"/>
      <c r="D405" s="70"/>
    </row>
    <row r="406" spans="1:4">
      <c r="A406" s="71"/>
      <c r="B406" s="71"/>
      <c r="C406" s="70"/>
      <c r="D406" s="70"/>
    </row>
    <row r="407" spans="1:4">
      <c r="A407" s="71"/>
      <c r="B407" s="71"/>
      <c r="C407" s="70"/>
      <c r="D407" s="70"/>
    </row>
    <row r="408" spans="1:4">
      <c r="A408" s="71"/>
      <c r="B408" s="71"/>
      <c r="C408" s="70"/>
      <c r="D408" s="70"/>
    </row>
    <row r="409" spans="1:4">
      <c r="A409" s="71"/>
      <c r="B409" s="71"/>
      <c r="C409" s="70"/>
      <c r="D409" s="70"/>
    </row>
    <row r="410" spans="1:4">
      <c r="A410" s="71"/>
      <c r="B410" s="71"/>
      <c r="C410" s="70"/>
      <c r="D410" s="70"/>
    </row>
    <row r="411" spans="1:4">
      <c r="A411" s="71"/>
      <c r="B411" s="71"/>
      <c r="C411" s="70"/>
      <c r="D411" s="70"/>
    </row>
    <row r="412" spans="1:4">
      <c r="A412" s="71"/>
      <c r="B412" s="71"/>
      <c r="C412" s="70"/>
      <c r="D412" s="70"/>
    </row>
    <row r="413" spans="1:4">
      <c r="A413" s="71"/>
      <c r="B413" s="71"/>
      <c r="C413" s="70"/>
      <c r="D413" s="70"/>
    </row>
    <row r="414" spans="1:4">
      <c r="A414" s="71"/>
      <c r="B414" s="71"/>
      <c r="C414" s="70"/>
      <c r="D414" s="70"/>
    </row>
    <row r="415" spans="1:4">
      <c r="A415" s="71"/>
      <c r="B415" s="71"/>
      <c r="C415" s="70"/>
      <c r="D415" s="70"/>
    </row>
    <row r="416" spans="1:4">
      <c r="A416" s="71"/>
      <c r="B416" s="71"/>
      <c r="C416" s="70"/>
      <c r="D416" s="70"/>
    </row>
    <row r="417" spans="1:4">
      <c r="A417" s="71"/>
      <c r="B417" s="71"/>
      <c r="C417" s="70"/>
      <c r="D417" s="70"/>
    </row>
    <row r="418" spans="1:4">
      <c r="A418" s="71"/>
      <c r="B418" s="71"/>
      <c r="C418" s="70"/>
      <c r="D418" s="70"/>
    </row>
    <row r="419" spans="1:4">
      <c r="A419" s="71"/>
      <c r="B419" s="71"/>
      <c r="C419" s="70"/>
      <c r="D419" s="70"/>
    </row>
    <row r="420" spans="1:4">
      <c r="A420" s="71"/>
      <c r="B420" s="71"/>
      <c r="C420" s="70"/>
      <c r="D420" s="70"/>
    </row>
    <row r="421" spans="1:4">
      <c r="A421" s="71"/>
      <c r="B421" s="71"/>
      <c r="C421" s="70"/>
      <c r="D421" s="70"/>
    </row>
    <row r="422" spans="1:4">
      <c r="A422" s="71"/>
      <c r="B422" s="71"/>
      <c r="C422" s="70"/>
      <c r="D422" s="70"/>
    </row>
    <row r="423" spans="1:4">
      <c r="A423" s="71"/>
      <c r="B423" s="71"/>
      <c r="C423" s="70"/>
      <c r="D423" s="70"/>
    </row>
    <row r="424" spans="1:4">
      <c r="A424" s="71"/>
      <c r="B424" s="71"/>
      <c r="C424" s="70"/>
      <c r="D424" s="70"/>
    </row>
    <row r="425" spans="1:4">
      <c r="A425" s="71"/>
      <c r="B425" s="71"/>
      <c r="C425" s="70"/>
      <c r="D425" s="70"/>
    </row>
    <row r="426" spans="1:4">
      <c r="A426" s="71"/>
      <c r="B426" s="71"/>
      <c r="C426" s="70"/>
      <c r="D426" s="70"/>
    </row>
    <row r="427" spans="1:4">
      <c r="A427" s="71"/>
      <c r="B427" s="71"/>
      <c r="C427" s="70"/>
      <c r="D427" s="70"/>
    </row>
    <row r="428" spans="1:4">
      <c r="A428" s="71"/>
      <c r="B428" s="71"/>
      <c r="C428" s="70"/>
      <c r="D428" s="70"/>
    </row>
    <row r="429" spans="1:4">
      <c r="A429" s="71"/>
      <c r="B429" s="71"/>
      <c r="C429" s="70"/>
      <c r="D429" s="70"/>
    </row>
    <row r="430" spans="1:4">
      <c r="A430" s="71"/>
      <c r="B430" s="71"/>
      <c r="C430" s="70"/>
      <c r="D430" s="70"/>
    </row>
    <row r="431" spans="1:4">
      <c r="A431" s="71"/>
      <c r="B431" s="71"/>
      <c r="C431" s="70"/>
      <c r="D431" s="70"/>
    </row>
    <row r="432" spans="1:4">
      <c r="A432" s="71"/>
      <c r="B432" s="71"/>
      <c r="C432" s="70"/>
      <c r="D432" s="70"/>
    </row>
    <row r="433" spans="1:4">
      <c r="A433" s="71"/>
      <c r="B433" s="71"/>
      <c r="C433" s="70"/>
      <c r="D433" s="70"/>
    </row>
    <row r="434" spans="1:4">
      <c r="A434" s="71"/>
      <c r="B434" s="71"/>
      <c r="C434" s="70"/>
      <c r="D434" s="70"/>
    </row>
    <row r="435" spans="1:4">
      <c r="A435" s="71"/>
      <c r="B435" s="71"/>
      <c r="C435" s="70"/>
      <c r="D435" s="70"/>
    </row>
    <row r="436" spans="1:4">
      <c r="A436" s="71"/>
      <c r="B436" s="71"/>
      <c r="C436" s="70"/>
      <c r="D436" s="70"/>
    </row>
    <row r="437" spans="1:4">
      <c r="A437" s="71"/>
      <c r="B437" s="71"/>
      <c r="C437" s="70"/>
      <c r="D437" s="70"/>
    </row>
    <row r="438" spans="1:4">
      <c r="A438" s="71"/>
      <c r="B438" s="71"/>
      <c r="C438" s="70"/>
      <c r="D438" s="70"/>
    </row>
    <row r="439" spans="1:4">
      <c r="A439" s="71"/>
      <c r="B439" s="71"/>
      <c r="C439" s="70"/>
      <c r="D439" s="70"/>
    </row>
    <row r="440" spans="1:4">
      <c r="A440" s="71"/>
      <c r="B440" s="71"/>
      <c r="C440" s="70"/>
      <c r="D440" s="70"/>
    </row>
    <row r="441" spans="1:4">
      <c r="A441" s="71"/>
      <c r="B441" s="71"/>
      <c r="C441" s="70"/>
      <c r="D441" s="70"/>
    </row>
    <row r="442" spans="1:4">
      <c r="A442" s="71"/>
      <c r="B442" s="71"/>
      <c r="C442" s="70"/>
      <c r="D442" s="70"/>
    </row>
    <row r="443" spans="1:4">
      <c r="A443" s="71"/>
      <c r="B443" s="71"/>
      <c r="C443" s="70"/>
      <c r="D443" s="70"/>
    </row>
    <row r="444" spans="1:4">
      <c r="A444" s="71"/>
      <c r="B444" s="71"/>
      <c r="C444" s="70"/>
      <c r="D444" s="70"/>
    </row>
    <row r="445" spans="1:4">
      <c r="A445" s="71"/>
      <c r="B445" s="71"/>
      <c r="C445" s="70"/>
      <c r="D445" s="70"/>
    </row>
    <row r="446" spans="1:4">
      <c r="A446" s="71"/>
      <c r="B446" s="71"/>
      <c r="C446" s="70"/>
      <c r="D446" s="70"/>
    </row>
    <row r="447" spans="1:4">
      <c r="A447" s="71"/>
      <c r="B447" s="71"/>
      <c r="C447" s="70"/>
      <c r="D447" s="70"/>
    </row>
    <row r="448" spans="1:4">
      <c r="A448" s="71"/>
      <c r="B448" s="71"/>
      <c r="C448" s="70"/>
      <c r="D448" s="70"/>
    </row>
    <row r="449" spans="1:4">
      <c r="A449" s="71"/>
      <c r="B449" s="71"/>
      <c r="C449" s="70"/>
      <c r="D449" s="70"/>
    </row>
    <row r="450" spans="1:4">
      <c r="A450" s="71"/>
      <c r="B450" s="71"/>
      <c r="C450" s="70"/>
      <c r="D450" s="70"/>
    </row>
    <row r="451" spans="1:4">
      <c r="A451" s="71"/>
      <c r="B451" s="71"/>
      <c r="C451" s="70"/>
      <c r="D451" s="70"/>
    </row>
    <row r="452" spans="1:4">
      <c r="A452" s="71"/>
      <c r="B452" s="71"/>
      <c r="C452" s="70"/>
      <c r="D452" s="70"/>
    </row>
    <row r="453" spans="1:4">
      <c r="A453" s="71"/>
      <c r="B453" s="71"/>
      <c r="C453" s="70"/>
      <c r="D453" s="70"/>
    </row>
    <row r="454" spans="1:4">
      <c r="A454" s="71"/>
      <c r="B454" s="71"/>
      <c r="C454" s="70"/>
      <c r="D454" s="70"/>
    </row>
    <row r="455" spans="1:4">
      <c r="A455" s="71"/>
      <c r="B455" s="71"/>
      <c r="C455" s="70"/>
      <c r="D455" s="70"/>
    </row>
    <row r="456" spans="1:4">
      <c r="A456" s="71"/>
      <c r="B456" s="71"/>
      <c r="C456" s="70"/>
      <c r="D456" s="70"/>
    </row>
    <row r="457" spans="1:4">
      <c r="A457" s="71"/>
      <c r="B457" s="71"/>
      <c r="C457" s="70"/>
      <c r="D457" s="70"/>
    </row>
    <row r="458" spans="1:4">
      <c r="A458" s="71"/>
      <c r="B458" s="71"/>
      <c r="C458" s="70"/>
      <c r="D458" s="70"/>
    </row>
    <row r="459" spans="1:4">
      <c r="A459" s="71"/>
      <c r="B459" s="71"/>
      <c r="C459" s="70"/>
      <c r="D459" s="70"/>
    </row>
    <row r="460" spans="1:4">
      <c r="A460" s="71"/>
      <c r="B460" s="71"/>
      <c r="C460" s="70"/>
      <c r="D460" s="70"/>
    </row>
    <row r="461" spans="1:4">
      <c r="A461" s="71"/>
      <c r="B461" s="71"/>
      <c r="C461" s="70"/>
      <c r="D461" s="70"/>
    </row>
    <row r="462" spans="1:4">
      <c r="A462" s="71"/>
      <c r="B462" s="71"/>
      <c r="C462" s="70"/>
      <c r="D462" s="70"/>
    </row>
    <row r="463" spans="1:4">
      <c r="A463" s="71"/>
      <c r="B463" s="71"/>
      <c r="C463" s="70"/>
      <c r="D463" s="70"/>
    </row>
    <row r="464" spans="1:4">
      <c r="A464" s="71"/>
      <c r="B464" s="71"/>
      <c r="C464" s="70"/>
      <c r="D464" s="70"/>
    </row>
    <row r="465" spans="1:4">
      <c r="A465" s="71"/>
      <c r="B465" s="71"/>
      <c r="C465" s="70"/>
      <c r="D465" s="70"/>
    </row>
    <row r="466" spans="1:4">
      <c r="A466" s="71"/>
      <c r="B466" s="71"/>
      <c r="C466" s="70"/>
      <c r="D466" s="70"/>
    </row>
    <row r="467" spans="1:4">
      <c r="A467" s="71"/>
      <c r="B467" s="71"/>
      <c r="C467" s="70"/>
      <c r="D467" s="70"/>
    </row>
    <row r="468" spans="1:4">
      <c r="A468" s="71"/>
      <c r="B468" s="71"/>
      <c r="C468" s="70"/>
      <c r="D468" s="70"/>
    </row>
    <row r="469" spans="1:4">
      <c r="A469" s="71"/>
      <c r="B469" s="71"/>
      <c r="C469" s="70"/>
      <c r="D469" s="70"/>
    </row>
    <row r="470" spans="1:4">
      <c r="A470" s="71"/>
      <c r="B470" s="71"/>
      <c r="C470" s="70"/>
      <c r="D470" s="70"/>
    </row>
    <row r="471" spans="1:4">
      <c r="A471" s="71"/>
      <c r="B471" s="71"/>
      <c r="C471" s="70"/>
      <c r="D471" s="70"/>
    </row>
    <row r="472" spans="1:4">
      <c r="A472" s="71"/>
      <c r="B472" s="71"/>
      <c r="C472" s="70"/>
      <c r="D472" s="70"/>
    </row>
    <row r="473" spans="1:4">
      <c r="A473" s="71"/>
      <c r="B473" s="71"/>
      <c r="C473" s="70"/>
      <c r="D473" s="70"/>
    </row>
    <row r="474" spans="1:4">
      <c r="A474" s="71"/>
      <c r="B474" s="71"/>
      <c r="C474" s="70"/>
      <c r="D474" s="70"/>
    </row>
    <row r="475" spans="1:4">
      <c r="A475" s="71"/>
      <c r="B475" s="71"/>
      <c r="C475" s="70"/>
      <c r="D475" s="70"/>
    </row>
    <row r="476" spans="1:4">
      <c r="A476" s="71"/>
      <c r="B476" s="71"/>
      <c r="C476" s="70"/>
      <c r="D476" s="70"/>
    </row>
    <row r="477" spans="1:4">
      <c r="A477" s="71"/>
      <c r="B477" s="71"/>
      <c r="C477" s="70"/>
      <c r="D477" s="70"/>
    </row>
    <row r="478" spans="1:4">
      <c r="A478" s="71"/>
      <c r="B478" s="71"/>
      <c r="C478" s="70"/>
      <c r="D478" s="70"/>
    </row>
    <row r="479" spans="1:4">
      <c r="A479" s="71"/>
      <c r="B479" s="71"/>
      <c r="C479" s="70"/>
      <c r="D479" s="70"/>
    </row>
    <row r="480" spans="1:4">
      <c r="A480" s="71"/>
      <c r="B480" s="71"/>
      <c r="C480" s="70"/>
      <c r="D480" s="70"/>
    </row>
    <row r="481" spans="1:4">
      <c r="A481" s="71"/>
      <c r="B481" s="71"/>
      <c r="C481" s="70"/>
      <c r="D481" s="70"/>
    </row>
    <row r="482" spans="1:4">
      <c r="A482" s="71"/>
      <c r="B482" s="71"/>
      <c r="C482" s="70"/>
      <c r="D482" s="70"/>
    </row>
    <row r="483" spans="1:4">
      <c r="A483" s="71"/>
      <c r="B483" s="71"/>
      <c r="C483" s="70"/>
      <c r="D483" s="70"/>
    </row>
    <row r="484" spans="1:4">
      <c r="A484" s="71"/>
      <c r="B484" s="71"/>
      <c r="C484" s="70"/>
      <c r="D484" s="70"/>
    </row>
    <row r="485" spans="1:4">
      <c r="A485" s="71"/>
      <c r="B485" s="71"/>
      <c r="C485" s="70"/>
      <c r="D485" s="70"/>
    </row>
    <row r="486" spans="1:4">
      <c r="A486" s="71"/>
      <c r="B486" s="71"/>
      <c r="C486" s="70"/>
      <c r="D486" s="70"/>
    </row>
    <row r="487" spans="1:4">
      <c r="A487" s="71"/>
      <c r="B487" s="71"/>
      <c r="C487" s="70"/>
      <c r="D487" s="70"/>
    </row>
    <row r="488" spans="1:4">
      <c r="A488" s="71"/>
      <c r="B488" s="71"/>
      <c r="C488" s="70"/>
      <c r="D488" s="70"/>
    </row>
    <row r="489" spans="1:4">
      <c r="A489" s="71"/>
      <c r="B489" s="71"/>
      <c r="C489" s="70"/>
      <c r="D489" s="70"/>
    </row>
    <row r="490" spans="1:4">
      <c r="A490" s="71"/>
      <c r="B490" s="71"/>
      <c r="C490" s="70"/>
      <c r="D490" s="70"/>
    </row>
    <row r="491" spans="1:4">
      <c r="A491" s="71"/>
      <c r="B491" s="71"/>
      <c r="C491" s="70"/>
      <c r="D491" s="70"/>
    </row>
    <row r="492" spans="1:4">
      <c r="A492" s="71"/>
      <c r="B492" s="71"/>
      <c r="C492" s="70"/>
      <c r="D492" s="70"/>
    </row>
    <row r="493" spans="1:4">
      <c r="A493" s="71"/>
      <c r="B493" s="71"/>
      <c r="C493" s="70"/>
      <c r="D493" s="70"/>
    </row>
    <row r="494" spans="1:4">
      <c r="A494" s="71"/>
      <c r="B494" s="71"/>
      <c r="C494" s="70"/>
      <c r="D494" s="70"/>
    </row>
    <row r="495" spans="1:4">
      <c r="A495" s="71"/>
      <c r="B495" s="71"/>
      <c r="C495" s="70"/>
      <c r="D495" s="70"/>
    </row>
    <row r="496" spans="1:4">
      <c r="A496" s="71"/>
      <c r="B496" s="71"/>
      <c r="C496" s="70"/>
      <c r="D496" s="70"/>
    </row>
    <row r="497" spans="1:4">
      <c r="A497" s="71"/>
      <c r="B497" s="71"/>
      <c r="C497" s="70"/>
      <c r="D497" s="70"/>
    </row>
    <row r="498" spans="1:4">
      <c r="A498" s="71"/>
      <c r="B498" s="71"/>
      <c r="C498" s="70"/>
      <c r="D498" s="70"/>
    </row>
    <row r="499" spans="1:4">
      <c r="A499" s="71"/>
      <c r="B499" s="71"/>
      <c r="C499" s="70"/>
      <c r="D499" s="70"/>
    </row>
    <row r="500" spans="1:4">
      <c r="A500" s="71"/>
      <c r="B500" s="71"/>
      <c r="C500" s="70"/>
      <c r="D500" s="70"/>
    </row>
    <row r="501" spans="1:4">
      <c r="A501" s="71"/>
      <c r="B501" s="71"/>
      <c r="C501" s="70"/>
      <c r="D501" s="70"/>
    </row>
    <row r="502" spans="1:4">
      <c r="A502" s="71"/>
      <c r="B502" s="71"/>
      <c r="C502" s="70"/>
      <c r="D502" s="70"/>
    </row>
    <row r="503" spans="1:4">
      <c r="A503" s="71"/>
      <c r="B503" s="71"/>
      <c r="C503" s="70"/>
      <c r="D503" s="70"/>
    </row>
    <row r="504" spans="1:4">
      <c r="A504" s="71"/>
      <c r="B504" s="71"/>
      <c r="C504" s="70"/>
      <c r="D504" s="70"/>
    </row>
    <row r="505" spans="1:4">
      <c r="A505" s="71"/>
      <c r="B505" s="71"/>
      <c r="C505" s="70"/>
      <c r="D505" s="70"/>
    </row>
    <row r="506" spans="1:4">
      <c r="A506" s="71"/>
      <c r="B506" s="71"/>
      <c r="C506" s="70"/>
      <c r="D506" s="70"/>
    </row>
    <row r="507" spans="1:4">
      <c r="A507" s="71"/>
      <c r="B507" s="71"/>
      <c r="C507" s="70"/>
      <c r="D507" s="70"/>
    </row>
    <row r="508" spans="1:4">
      <c r="A508" s="71"/>
      <c r="B508" s="71"/>
      <c r="C508" s="70"/>
      <c r="D508" s="70"/>
    </row>
    <row r="509" spans="1:4">
      <c r="A509" s="71"/>
      <c r="B509" s="71"/>
      <c r="C509" s="70"/>
      <c r="D509" s="70"/>
    </row>
    <row r="510" spans="1:4">
      <c r="A510" s="71"/>
      <c r="B510" s="71"/>
      <c r="C510" s="70"/>
      <c r="D510" s="70"/>
    </row>
    <row r="511" spans="1:4">
      <c r="A511" s="71"/>
      <c r="B511" s="71"/>
      <c r="C511" s="70"/>
      <c r="D511" s="70"/>
    </row>
    <row r="512" spans="1:4">
      <c r="A512" s="71"/>
      <c r="B512" s="71"/>
      <c r="C512" s="70"/>
      <c r="D512" s="70"/>
    </row>
    <row r="513" spans="1:4">
      <c r="A513" s="71"/>
      <c r="B513" s="71"/>
      <c r="C513" s="70"/>
      <c r="D513" s="70"/>
    </row>
    <row r="514" spans="1:4">
      <c r="A514" s="71"/>
      <c r="B514" s="71"/>
      <c r="C514" s="70"/>
      <c r="D514" s="70"/>
    </row>
    <row r="515" spans="1:4">
      <c r="A515" s="71"/>
      <c r="B515" s="71"/>
      <c r="C515" s="70"/>
      <c r="D515" s="70"/>
    </row>
    <row r="516" spans="1:4">
      <c r="A516" s="71"/>
      <c r="B516" s="71"/>
      <c r="C516" s="70"/>
      <c r="D516" s="70"/>
    </row>
    <row r="517" spans="1:4">
      <c r="A517" s="71"/>
      <c r="B517" s="71"/>
      <c r="C517" s="70"/>
      <c r="D517" s="70"/>
    </row>
    <row r="518" spans="1:4">
      <c r="A518" s="71"/>
      <c r="B518" s="71"/>
      <c r="C518" s="70"/>
      <c r="D518" s="70"/>
    </row>
    <row r="519" spans="1:4">
      <c r="A519" s="71"/>
      <c r="B519" s="71"/>
      <c r="C519" s="70"/>
      <c r="D519" s="70"/>
    </row>
    <row r="520" spans="1:4">
      <c r="A520" s="71"/>
      <c r="B520" s="71"/>
      <c r="C520" s="70"/>
      <c r="D520" s="70"/>
    </row>
    <row r="521" spans="1:4">
      <c r="A521" s="71"/>
      <c r="B521" s="71"/>
      <c r="C521" s="70"/>
      <c r="D521" s="70"/>
    </row>
    <row r="522" spans="1:4">
      <c r="A522" s="71"/>
      <c r="B522" s="71"/>
      <c r="C522" s="70"/>
      <c r="D522" s="70"/>
    </row>
    <row r="523" spans="1:4">
      <c r="A523" s="71"/>
      <c r="B523" s="71"/>
      <c r="C523" s="70"/>
      <c r="D523" s="70"/>
    </row>
    <row r="524" spans="1:4">
      <c r="A524" s="71"/>
      <c r="B524" s="71"/>
      <c r="C524" s="70"/>
      <c r="D524" s="70"/>
    </row>
    <row r="525" spans="1:4">
      <c r="A525" s="71"/>
      <c r="B525" s="71"/>
      <c r="C525" s="70"/>
      <c r="D525" s="70"/>
    </row>
    <row r="526" spans="1:4">
      <c r="A526" s="71"/>
      <c r="B526" s="71"/>
      <c r="C526" s="70"/>
      <c r="D526" s="70"/>
    </row>
    <row r="527" spans="1:4">
      <c r="A527" s="71"/>
      <c r="B527" s="71"/>
      <c r="C527" s="70"/>
      <c r="D527" s="70"/>
    </row>
    <row r="528" spans="1:4">
      <c r="A528" s="71"/>
      <c r="B528" s="71"/>
      <c r="C528" s="70"/>
      <c r="D528" s="70"/>
    </row>
    <row r="529" spans="1:4">
      <c r="A529" s="71"/>
      <c r="B529" s="71"/>
      <c r="C529" s="70"/>
      <c r="D529" s="70"/>
    </row>
    <row r="530" spans="1:4">
      <c r="A530" s="71"/>
      <c r="B530" s="71"/>
      <c r="C530" s="70"/>
      <c r="D530" s="70"/>
    </row>
    <row r="531" spans="1:4">
      <c r="A531" s="71"/>
      <c r="B531" s="71"/>
      <c r="C531" s="70"/>
      <c r="D531" s="70"/>
    </row>
    <row r="532" spans="1:4">
      <c r="A532" s="71"/>
      <c r="B532" s="71"/>
      <c r="C532" s="70"/>
      <c r="D532" s="70"/>
    </row>
    <row r="533" spans="1:4">
      <c r="A533" s="71"/>
      <c r="B533" s="71"/>
      <c r="C533" s="70"/>
      <c r="D533" s="70"/>
    </row>
    <row r="534" spans="1:4">
      <c r="A534" s="71"/>
      <c r="B534" s="71"/>
      <c r="C534" s="70"/>
      <c r="D534" s="70"/>
    </row>
    <row r="535" spans="1:4">
      <c r="A535" s="71"/>
      <c r="B535" s="71"/>
      <c r="C535" s="70"/>
      <c r="D535" s="70"/>
    </row>
    <row r="536" spans="1:4">
      <c r="A536" s="71"/>
      <c r="B536" s="71"/>
      <c r="C536" s="70"/>
      <c r="D536" s="70"/>
    </row>
    <row r="537" spans="1:4">
      <c r="A537" s="71"/>
      <c r="B537" s="71"/>
      <c r="C537" s="70"/>
      <c r="D537" s="70"/>
    </row>
    <row r="538" spans="1:4">
      <c r="A538" s="71"/>
      <c r="B538" s="71"/>
      <c r="C538" s="70"/>
      <c r="D538" s="70"/>
    </row>
    <row r="539" spans="1:4">
      <c r="A539" s="71"/>
      <c r="B539" s="71"/>
      <c r="C539" s="70"/>
      <c r="D539" s="70"/>
    </row>
    <row r="540" spans="1:4">
      <c r="A540" s="71"/>
      <c r="B540" s="71"/>
      <c r="C540" s="70"/>
      <c r="D540" s="70"/>
    </row>
    <row r="541" spans="1:4">
      <c r="A541" s="71"/>
      <c r="B541" s="71"/>
      <c r="C541" s="70"/>
      <c r="D541" s="70"/>
    </row>
    <row r="542" spans="1:4">
      <c r="A542" s="71"/>
      <c r="B542" s="71"/>
      <c r="C542" s="70"/>
      <c r="D542" s="70"/>
    </row>
    <row r="543" spans="1:4">
      <c r="A543" s="71"/>
      <c r="B543" s="71"/>
      <c r="C543" s="70"/>
      <c r="D543" s="70"/>
    </row>
    <row r="544" spans="1:4">
      <c r="A544" s="71"/>
      <c r="B544" s="71"/>
      <c r="C544" s="70"/>
      <c r="D544" s="70"/>
    </row>
    <row r="545" spans="1:4">
      <c r="A545" s="71"/>
      <c r="B545" s="71"/>
      <c r="C545" s="70"/>
      <c r="D545" s="70"/>
    </row>
    <row r="546" spans="1:4">
      <c r="A546" s="71"/>
      <c r="B546" s="71"/>
      <c r="C546" s="70"/>
      <c r="D546" s="70"/>
    </row>
    <row r="547" spans="1:4">
      <c r="A547" s="71"/>
      <c r="B547" s="71"/>
      <c r="C547" s="70"/>
      <c r="D547" s="70"/>
    </row>
    <row r="548" spans="1:4">
      <c r="A548" s="71"/>
      <c r="B548" s="71"/>
      <c r="C548" s="70"/>
      <c r="D548" s="70"/>
    </row>
    <row r="549" spans="1:4">
      <c r="A549" s="71"/>
      <c r="B549" s="71"/>
      <c r="C549" s="70"/>
      <c r="D549" s="70"/>
    </row>
    <row r="550" spans="1:4">
      <c r="A550" s="71"/>
      <c r="B550" s="71"/>
      <c r="C550" s="70"/>
      <c r="D550" s="70"/>
    </row>
    <row r="551" spans="1:4">
      <c r="A551" s="71"/>
      <c r="B551" s="71"/>
      <c r="C551" s="70"/>
      <c r="D551" s="70"/>
    </row>
    <row r="552" spans="1:4">
      <c r="A552" s="71"/>
      <c r="B552" s="71"/>
      <c r="C552" s="70"/>
      <c r="D552" s="70"/>
    </row>
    <row r="553" spans="1:4">
      <c r="A553" s="71"/>
      <c r="B553" s="71"/>
      <c r="C553" s="70"/>
      <c r="D553" s="70"/>
    </row>
    <row r="554" spans="1:4">
      <c r="A554" s="71"/>
      <c r="B554" s="71"/>
      <c r="C554" s="70"/>
      <c r="D554" s="70"/>
    </row>
    <row r="555" spans="1:4">
      <c r="A555" s="71"/>
      <c r="B555" s="71"/>
      <c r="C555" s="70"/>
      <c r="D555" s="70"/>
    </row>
    <row r="556" spans="1:4">
      <c r="A556" s="71"/>
      <c r="B556" s="71"/>
      <c r="C556" s="70"/>
      <c r="D556" s="70"/>
    </row>
    <row r="557" spans="1:4">
      <c r="A557" s="71"/>
      <c r="B557" s="71"/>
      <c r="C557" s="70"/>
      <c r="D557" s="70"/>
    </row>
    <row r="558" spans="1:4">
      <c r="A558" s="71"/>
      <c r="B558" s="71"/>
      <c r="C558" s="70"/>
      <c r="D558" s="70"/>
    </row>
    <row r="559" spans="1:4">
      <c r="A559" s="71"/>
      <c r="B559" s="71"/>
      <c r="C559" s="70"/>
      <c r="D559" s="70"/>
    </row>
    <row r="560" spans="1:4">
      <c r="A560" s="71"/>
      <c r="B560" s="71"/>
      <c r="C560" s="70"/>
      <c r="D560" s="70"/>
    </row>
    <row r="561" spans="1:4">
      <c r="A561" s="71"/>
      <c r="B561" s="71"/>
      <c r="C561" s="70"/>
      <c r="D561" s="70"/>
    </row>
    <row r="562" spans="1:4">
      <c r="A562" s="71"/>
      <c r="B562" s="71"/>
      <c r="C562" s="70"/>
      <c r="D562" s="70"/>
    </row>
    <row r="563" spans="1:4">
      <c r="A563" s="71"/>
      <c r="B563" s="71"/>
      <c r="C563" s="70"/>
      <c r="D563" s="70"/>
    </row>
    <row r="564" spans="1:4">
      <c r="A564" s="71"/>
      <c r="B564" s="71"/>
      <c r="C564" s="70"/>
      <c r="D564" s="70"/>
    </row>
    <row r="565" spans="1:4">
      <c r="A565" s="71"/>
      <c r="B565" s="71"/>
      <c r="C565" s="70"/>
      <c r="D565" s="70"/>
    </row>
    <row r="566" spans="1:4">
      <c r="A566" s="71"/>
      <c r="B566" s="71"/>
      <c r="C566" s="70"/>
      <c r="D566" s="70"/>
    </row>
    <row r="567" spans="1:4">
      <c r="A567" s="71"/>
      <c r="B567" s="71"/>
      <c r="C567" s="70"/>
      <c r="D567" s="70"/>
    </row>
    <row r="568" spans="1:4">
      <c r="A568" s="71"/>
      <c r="B568" s="71"/>
      <c r="C568" s="70"/>
      <c r="D568" s="70"/>
    </row>
    <row r="569" spans="1:4">
      <c r="A569" s="71"/>
      <c r="B569" s="71"/>
      <c r="C569" s="70"/>
      <c r="D569" s="70"/>
    </row>
    <row r="570" spans="1:4">
      <c r="A570" s="71"/>
      <c r="B570" s="71"/>
      <c r="C570" s="70"/>
      <c r="D570" s="70"/>
    </row>
    <row r="571" spans="1:4">
      <c r="A571" s="71"/>
      <c r="B571" s="71"/>
      <c r="C571" s="70"/>
      <c r="D571" s="70"/>
    </row>
    <row r="572" spans="1:4">
      <c r="A572" s="71"/>
      <c r="B572" s="71"/>
      <c r="C572" s="70"/>
      <c r="D572" s="70"/>
    </row>
    <row r="573" spans="1:4">
      <c r="A573" s="71"/>
      <c r="B573" s="71"/>
      <c r="C573" s="70"/>
      <c r="D573" s="70"/>
    </row>
    <row r="574" spans="1:4">
      <c r="A574" s="71"/>
      <c r="B574" s="71"/>
      <c r="C574" s="70"/>
      <c r="D574" s="70"/>
    </row>
    <row r="575" spans="1:4">
      <c r="A575" s="71"/>
      <c r="B575" s="71"/>
      <c r="C575" s="70"/>
      <c r="D575" s="70"/>
    </row>
    <row r="576" spans="1:4">
      <c r="A576" s="71"/>
      <c r="B576" s="71"/>
      <c r="C576" s="70"/>
      <c r="D576" s="70"/>
    </row>
    <row r="577" spans="1:4">
      <c r="A577" s="71"/>
      <c r="B577" s="71"/>
      <c r="C577" s="70"/>
      <c r="D577" s="70"/>
    </row>
    <row r="578" spans="1:4">
      <c r="A578" s="71"/>
      <c r="B578" s="71"/>
      <c r="C578" s="70"/>
      <c r="D578" s="70"/>
    </row>
    <row r="579" spans="1:4">
      <c r="A579" s="71"/>
      <c r="B579" s="71"/>
      <c r="C579" s="70"/>
      <c r="D579" s="70"/>
    </row>
    <row r="580" spans="1:4">
      <c r="A580" s="71"/>
      <c r="B580" s="71"/>
      <c r="C580" s="70"/>
      <c r="D580" s="70"/>
    </row>
    <row r="581" spans="1:4">
      <c r="A581" s="71"/>
      <c r="B581" s="71"/>
      <c r="C581" s="70"/>
      <c r="D581" s="70"/>
    </row>
    <row r="582" spans="1:4">
      <c r="A582" s="71"/>
      <c r="B582" s="71"/>
      <c r="C582" s="70"/>
      <c r="D582" s="70"/>
    </row>
    <row r="583" spans="1:4">
      <c r="A583" s="71"/>
      <c r="B583" s="71"/>
      <c r="C583" s="70"/>
      <c r="D583" s="70"/>
    </row>
    <row r="584" spans="1:4">
      <c r="A584" s="71"/>
      <c r="B584" s="71"/>
      <c r="C584" s="70"/>
      <c r="D584" s="70"/>
    </row>
    <row r="585" spans="1:4">
      <c r="A585" s="71"/>
      <c r="B585" s="71"/>
      <c r="C585" s="70"/>
      <c r="D585" s="70"/>
    </row>
    <row r="586" spans="1:4">
      <c r="A586" s="71"/>
      <c r="B586" s="71"/>
      <c r="C586" s="70"/>
      <c r="D586" s="70"/>
    </row>
    <row r="587" spans="1:4">
      <c r="A587" s="71"/>
      <c r="B587" s="71"/>
      <c r="C587" s="70"/>
      <c r="D587" s="70"/>
    </row>
    <row r="588" spans="1:4">
      <c r="A588" s="71"/>
      <c r="B588" s="71"/>
      <c r="C588" s="70"/>
      <c r="D588" s="70"/>
    </row>
    <row r="589" spans="1:4">
      <c r="A589" s="71"/>
      <c r="B589" s="71"/>
      <c r="C589" s="70"/>
      <c r="D589" s="70"/>
    </row>
    <row r="590" spans="1:4">
      <c r="A590" s="71"/>
      <c r="B590" s="71"/>
      <c r="C590" s="70"/>
      <c r="D590" s="70"/>
    </row>
    <row r="591" spans="1:4">
      <c r="A591" s="71"/>
      <c r="B591" s="71"/>
      <c r="C591" s="70"/>
      <c r="D591" s="70"/>
    </row>
    <row r="592" spans="1:4">
      <c r="A592" s="71"/>
      <c r="B592" s="71"/>
      <c r="C592" s="70"/>
      <c r="D592" s="70"/>
    </row>
    <row r="593" spans="1:4">
      <c r="A593" s="71"/>
      <c r="B593" s="71"/>
      <c r="C593" s="70"/>
      <c r="D593" s="70"/>
    </row>
    <row r="594" spans="1:4">
      <c r="A594" s="71"/>
      <c r="B594" s="71"/>
      <c r="C594" s="70"/>
      <c r="D594" s="70"/>
    </row>
    <row r="595" spans="1:4">
      <c r="A595" s="71"/>
      <c r="B595" s="71"/>
      <c r="C595" s="70"/>
      <c r="D595" s="70"/>
    </row>
    <row r="596" spans="1:4">
      <c r="A596" s="71"/>
      <c r="B596" s="71"/>
      <c r="C596" s="70"/>
      <c r="D596" s="70"/>
    </row>
    <row r="597" spans="1:4">
      <c r="A597" s="71"/>
      <c r="B597" s="71"/>
      <c r="C597" s="70"/>
      <c r="D597" s="70"/>
    </row>
    <row r="598" spans="1:4">
      <c r="A598" s="71"/>
      <c r="B598" s="71"/>
      <c r="C598" s="70"/>
      <c r="D598" s="70"/>
    </row>
    <row r="599" spans="1:4">
      <c r="A599" s="71"/>
      <c r="B599" s="71"/>
      <c r="C599" s="70"/>
      <c r="D599" s="70"/>
    </row>
    <row r="600" spans="1:4">
      <c r="A600" s="71"/>
      <c r="B600" s="71"/>
      <c r="C600" s="70"/>
      <c r="D600" s="70"/>
    </row>
    <row r="601" spans="1:4">
      <c r="A601" s="71"/>
      <c r="B601" s="71"/>
      <c r="C601" s="70"/>
      <c r="D601" s="70"/>
    </row>
    <row r="602" spans="1:4">
      <c r="A602" s="71"/>
      <c r="B602" s="71"/>
      <c r="C602" s="70"/>
      <c r="D602" s="70"/>
    </row>
    <row r="603" spans="1:4">
      <c r="A603" s="71"/>
      <c r="B603" s="71"/>
      <c r="C603" s="70"/>
      <c r="D603" s="70"/>
    </row>
    <row r="604" spans="1:4">
      <c r="A604" s="71"/>
      <c r="B604" s="71"/>
      <c r="C604" s="70"/>
      <c r="D604" s="70"/>
    </row>
    <row r="605" spans="1:4">
      <c r="A605" s="71"/>
      <c r="B605" s="71"/>
      <c r="C605" s="70"/>
      <c r="D605" s="70"/>
    </row>
    <row r="606" spans="1:4">
      <c r="A606" s="71"/>
      <c r="B606" s="71"/>
      <c r="C606" s="70"/>
      <c r="D606" s="70"/>
    </row>
    <row r="607" spans="1:4">
      <c r="A607" s="71"/>
      <c r="B607" s="71"/>
      <c r="C607" s="70"/>
      <c r="D607" s="70"/>
    </row>
    <row r="608" spans="1:4">
      <c r="A608" s="71"/>
      <c r="B608" s="71"/>
      <c r="C608" s="70"/>
      <c r="D608" s="70"/>
    </row>
    <row r="609" spans="1:4">
      <c r="A609" s="71"/>
      <c r="B609" s="71"/>
      <c r="C609" s="70"/>
      <c r="D609" s="70"/>
    </row>
    <row r="610" spans="1:4">
      <c r="A610" s="71"/>
      <c r="B610" s="71"/>
      <c r="C610" s="70"/>
      <c r="D610" s="70"/>
    </row>
    <row r="611" spans="1:4">
      <c r="A611" s="71"/>
      <c r="B611" s="71"/>
      <c r="C611" s="70"/>
      <c r="D611" s="70"/>
    </row>
    <row r="612" spans="1:4">
      <c r="A612" s="71"/>
      <c r="B612" s="71"/>
      <c r="C612" s="70"/>
      <c r="D612" s="70"/>
    </row>
    <row r="613" spans="1:4">
      <c r="A613" s="71"/>
      <c r="B613" s="71"/>
      <c r="C613" s="70"/>
      <c r="D613" s="70"/>
    </row>
    <row r="614" spans="1:4">
      <c r="A614" s="71"/>
      <c r="B614" s="71"/>
      <c r="C614" s="70"/>
      <c r="D614" s="70"/>
    </row>
    <row r="615" spans="1:4">
      <c r="A615" s="71"/>
      <c r="B615" s="71"/>
      <c r="C615" s="70"/>
      <c r="D615" s="70"/>
    </row>
    <row r="616" spans="1:4">
      <c r="A616" s="71"/>
      <c r="B616" s="71"/>
      <c r="C616" s="70"/>
      <c r="D616" s="70"/>
    </row>
    <row r="617" spans="1:4">
      <c r="A617" s="71"/>
      <c r="B617" s="71"/>
      <c r="C617" s="70"/>
      <c r="D617" s="70"/>
    </row>
    <row r="618" spans="1:4">
      <c r="A618" s="71"/>
      <c r="B618" s="71"/>
      <c r="C618" s="70"/>
      <c r="D618" s="70"/>
    </row>
    <row r="619" spans="1:4">
      <c r="A619" s="71"/>
      <c r="B619" s="71"/>
      <c r="C619" s="70"/>
      <c r="D619" s="70"/>
    </row>
    <row r="620" spans="1:4">
      <c r="A620" s="71"/>
      <c r="B620" s="71"/>
      <c r="C620" s="70"/>
      <c r="D620" s="70"/>
    </row>
    <row r="621" spans="1:4">
      <c r="A621" s="71"/>
      <c r="B621" s="71"/>
      <c r="C621" s="70"/>
      <c r="D621" s="70"/>
    </row>
    <row r="622" spans="1:4">
      <c r="A622" s="71"/>
      <c r="B622" s="71"/>
      <c r="C622" s="70"/>
      <c r="D622" s="70"/>
    </row>
    <row r="623" spans="1:4">
      <c r="A623" s="71"/>
      <c r="B623" s="71"/>
      <c r="C623" s="70"/>
      <c r="D623" s="70"/>
    </row>
    <row r="624" spans="1:4">
      <c r="A624" s="71"/>
      <c r="B624" s="71"/>
      <c r="C624" s="70"/>
      <c r="D624" s="70"/>
    </row>
    <row r="625" spans="1:4">
      <c r="A625" s="71"/>
      <c r="B625" s="71"/>
      <c r="C625" s="70"/>
      <c r="D625" s="70"/>
    </row>
    <row r="626" spans="1:4">
      <c r="A626" s="71"/>
      <c r="B626" s="71"/>
      <c r="C626" s="70"/>
      <c r="D626" s="70"/>
    </row>
    <row r="627" spans="1:4">
      <c r="A627" s="71"/>
      <c r="B627" s="71"/>
      <c r="C627" s="70"/>
      <c r="D627" s="70"/>
    </row>
    <row r="628" spans="1:4">
      <c r="A628" s="71"/>
      <c r="B628" s="71"/>
      <c r="C628" s="70"/>
      <c r="D628" s="70"/>
    </row>
    <row r="629" spans="1:4">
      <c r="A629" s="71"/>
      <c r="B629" s="71"/>
      <c r="C629" s="70"/>
      <c r="D629" s="70"/>
    </row>
    <row r="630" spans="1:4">
      <c r="A630" s="71"/>
      <c r="B630" s="71"/>
      <c r="C630" s="70"/>
      <c r="D630" s="70"/>
    </row>
    <row r="631" spans="1:4">
      <c r="A631" s="71"/>
      <c r="B631" s="71"/>
      <c r="C631" s="70"/>
      <c r="D631" s="70"/>
    </row>
    <row r="632" spans="1:4">
      <c r="A632" s="71"/>
      <c r="B632" s="71"/>
      <c r="C632" s="70"/>
      <c r="D632" s="70"/>
    </row>
    <row r="633" spans="1:4">
      <c r="A633" s="71"/>
      <c r="B633" s="71"/>
      <c r="C633" s="70"/>
      <c r="D633" s="70"/>
    </row>
    <row r="634" spans="1:4">
      <c r="A634" s="71"/>
      <c r="B634" s="71"/>
      <c r="C634" s="70"/>
      <c r="D634" s="70"/>
    </row>
    <row r="635" spans="1:4">
      <c r="A635" s="71"/>
      <c r="B635" s="71"/>
      <c r="C635" s="70"/>
      <c r="D635" s="70"/>
    </row>
    <row r="636" spans="1:4">
      <c r="A636" s="71"/>
      <c r="B636" s="71"/>
      <c r="C636" s="70"/>
      <c r="D636" s="70"/>
    </row>
    <row r="637" spans="1:4">
      <c r="A637" s="71"/>
      <c r="B637" s="71"/>
      <c r="C637" s="70"/>
      <c r="D637" s="70"/>
    </row>
    <row r="638" spans="1:4">
      <c r="A638" s="71"/>
      <c r="B638" s="71"/>
      <c r="C638" s="70"/>
      <c r="D638" s="70"/>
    </row>
    <row r="639" spans="1:4">
      <c r="A639" s="71"/>
      <c r="B639" s="71"/>
      <c r="C639" s="70"/>
      <c r="D639" s="70"/>
    </row>
    <row r="640" spans="1:4">
      <c r="A640" s="71"/>
      <c r="B640" s="71"/>
      <c r="C640" s="70"/>
      <c r="D640" s="70"/>
    </row>
    <row r="641" spans="1:4">
      <c r="A641" s="71"/>
      <c r="B641" s="71"/>
      <c r="C641" s="70"/>
      <c r="D641" s="70"/>
    </row>
    <row r="642" spans="1:4">
      <c r="A642" s="71"/>
      <c r="B642" s="71"/>
      <c r="C642" s="70"/>
      <c r="D642" s="70"/>
    </row>
    <row r="643" spans="1:4">
      <c r="A643" s="71"/>
      <c r="B643" s="71"/>
      <c r="C643" s="70"/>
      <c r="D643" s="70"/>
    </row>
    <row r="644" spans="1:4">
      <c r="A644" s="71"/>
      <c r="B644" s="71"/>
      <c r="C644" s="70"/>
      <c r="D644" s="70"/>
    </row>
    <row r="645" spans="1:4">
      <c r="A645" s="71"/>
      <c r="B645" s="71"/>
      <c r="C645" s="70"/>
      <c r="D645" s="70"/>
    </row>
    <row r="646" spans="1:4">
      <c r="A646" s="71"/>
      <c r="B646" s="71"/>
      <c r="C646" s="70"/>
      <c r="D646" s="70"/>
    </row>
    <row r="647" spans="1:4">
      <c r="A647" s="71"/>
      <c r="B647" s="71"/>
      <c r="C647" s="70"/>
      <c r="D647" s="70"/>
    </row>
    <row r="648" spans="1:4">
      <c r="A648" s="71"/>
      <c r="B648" s="71"/>
      <c r="C648" s="70"/>
      <c r="D648" s="70"/>
    </row>
    <row r="649" spans="1:4">
      <c r="A649" s="71"/>
      <c r="B649" s="71"/>
      <c r="C649" s="70"/>
      <c r="D649" s="70"/>
    </row>
    <row r="650" spans="1:4">
      <c r="A650" s="71"/>
      <c r="B650" s="71"/>
      <c r="C650" s="70"/>
      <c r="D650" s="70"/>
    </row>
    <row r="651" spans="1:4">
      <c r="A651" s="71"/>
      <c r="B651" s="71"/>
      <c r="C651" s="70"/>
      <c r="D651" s="70"/>
    </row>
    <row r="652" spans="1:4">
      <c r="A652" s="71"/>
      <c r="B652" s="71"/>
      <c r="C652" s="70"/>
      <c r="D652" s="70"/>
    </row>
    <row r="653" spans="1:4">
      <c r="A653" s="71"/>
      <c r="B653" s="71"/>
      <c r="C653" s="70"/>
      <c r="D653" s="70"/>
    </row>
    <row r="654" spans="1:4">
      <c r="A654" s="71"/>
      <c r="B654" s="71"/>
      <c r="C654" s="70"/>
      <c r="D654" s="70"/>
    </row>
    <row r="655" spans="1:4">
      <c r="A655" s="71"/>
      <c r="B655" s="71"/>
      <c r="C655" s="70"/>
      <c r="D655" s="70"/>
    </row>
    <row r="656" spans="1:4">
      <c r="A656" s="71"/>
      <c r="B656" s="71"/>
      <c r="C656" s="70"/>
      <c r="D656" s="70"/>
    </row>
    <row r="657" spans="1:4">
      <c r="A657" s="71"/>
      <c r="B657" s="71"/>
      <c r="C657" s="70"/>
      <c r="D657" s="70"/>
    </row>
    <row r="658" spans="1:4">
      <c r="A658" s="71"/>
      <c r="B658" s="71"/>
      <c r="C658" s="70"/>
      <c r="D658" s="70"/>
    </row>
    <row r="659" spans="1:4">
      <c r="A659" s="71"/>
      <c r="B659" s="71"/>
      <c r="C659" s="70"/>
      <c r="D659" s="70"/>
    </row>
    <row r="660" spans="1:4">
      <c r="A660" s="71"/>
      <c r="B660" s="71"/>
      <c r="C660" s="70"/>
      <c r="D660" s="70"/>
    </row>
    <row r="661" spans="1:4">
      <c r="A661" s="71"/>
      <c r="B661" s="71"/>
      <c r="C661" s="70"/>
      <c r="D661" s="70"/>
    </row>
    <row r="662" spans="1:4">
      <c r="A662" s="71"/>
      <c r="B662" s="71"/>
      <c r="C662" s="70"/>
      <c r="D662" s="70"/>
    </row>
    <row r="663" spans="1:4">
      <c r="A663" s="71"/>
      <c r="B663" s="71"/>
      <c r="C663" s="70"/>
      <c r="D663" s="70"/>
    </row>
    <row r="664" spans="1:4">
      <c r="A664" s="71"/>
      <c r="B664" s="71"/>
      <c r="C664" s="70"/>
      <c r="D664" s="70"/>
    </row>
    <row r="665" spans="1:4">
      <c r="A665" s="71"/>
      <c r="B665" s="71"/>
      <c r="C665" s="70"/>
      <c r="D665" s="70"/>
    </row>
    <row r="666" spans="1:4">
      <c r="A666" s="71"/>
      <c r="B666" s="71"/>
      <c r="C666" s="70"/>
      <c r="D666" s="70"/>
    </row>
    <row r="667" spans="1:4">
      <c r="A667" s="71"/>
      <c r="B667" s="71"/>
      <c r="C667" s="70"/>
      <c r="D667" s="70"/>
    </row>
    <row r="668" spans="1:4">
      <c r="A668" s="71"/>
      <c r="B668" s="71"/>
      <c r="C668" s="70"/>
      <c r="D668" s="70"/>
    </row>
    <row r="669" spans="1:4">
      <c r="A669" s="71"/>
      <c r="B669" s="71"/>
      <c r="C669" s="70"/>
      <c r="D669" s="70"/>
    </row>
    <row r="670" spans="1:4">
      <c r="A670" s="71"/>
      <c r="B670" s="71"/>
      <c r="C670" s="70"/>
      <c r="D670" s="70"/>
    </row>
    <row r="671" spans="1:4">
      <c r="A671" s="71"/>
      <c r="B671" s="71"/>
      <c r="C671" s="70"/>
      <c r="D671" s="70"/>
    </row>
    <row r="672" spans="1:4">
      <c r="A672" s="71"/>
      <c r="B672" s="71"/>
      <c r="C672" s="70"/>
      <c r="D672" s="70"/>
    </row>
    <row r="673" spans="1:4">
      <c r="A673" s="71"/>
      <c r="B673" s="71"/>
      <c r="C673" s="70"/>
      <c r="D673" s="70"/>
    </row>
    <row r="674" spans="1:4">
      <c r="A674" s="71"/>
      <c r="B674" s="71"/>
      <c r="C674" s="70"/>
      <c r="D674" s="70"/>
    </row>
    <row r="675" spans="1:4">
      <c r="A675" s="71"/>
      <c r="B675" s="71"/>
      <c r="C675" s="70"/>
      <c r="D675" s="70"/>
    </row>
    <row r="676" spans="1:4">
      <c r="A676" s="71"/>
      <c r="B676" s="71"/>
      <c r="C676" s="70"/>
      <c r="D676" s="70"/>
    </row>
    <row r="677" spans="1:4">
      <c r="A677" s="71"/>
      <c r="B677" s="71"/>
      <c r="C677" s="70"/>
      <c r="D677" s="70"/>
    </row>
    <row r="678" spans="1:4">
      <c r="A678" s="71"/>
      <c r="B678" s="71"/>
      <c r="C678" s="70"/>
      <c r="D678" s="70"/>
    </row>
    <row r="679" spans="1:4">
      <c r="A679" s="71"/>
      <c r="B679" s="71"/>
      <c r="C679" s="70"/>
      <c r="D679" s="70"/>
    </row>
    <row r="680" spans="1:4">
      <c r="A680" s="71"/>
      <c r="B680" s="71"/>
      <c r="C680" s="70"/>
      <c r="D680" s="70"/>
    </row>
    <row r="681" spans="1:4">
      <c r="A681" s="71"/>
      <c r="B681" s="71"/>
      <c r="C681" s="70"/>
      <c r="D681" s="70"/>
    </row>
    <row r="682" spans="1:4">
      <c r="A682" s="71"/>
      <c r="B682" s="71"/>
      <c r="C682" s="70"/>
      <c r="D682" s="70"/>
    </row>
    <row r="683" spans="1:4">
      <c r="A683" s="71"/>
      <c r="B683" s="71"/>
      <c r="C683" s="70"/>
      <c r="D683" s="70"/>
    </row>
    <row r="684" spans="1:4">
      <c r="A684" s="71"/>
      <c r="B684" s="71"/>
      <c r="C684" s="70"/>
      <c r="D684" s="70"/>
    </row>
    <row r="685" spans="1:4">
      <c r="A685" s="71"/>
      <c r="B685" s="71"/>
      <c r="C685" s="70"/>
      <c r="D685" s="70"/>
    </row>
    <row r="686" spans="1:4">
      <c r="A686" s="71"/>
      <c r="B686" s="71"/>
      <c r="C686" s="70"/>
      <c r="D686" s="70"/>
    </row>
    <row r="687" spans="1:4">
      <c r="A687" s="71"/>
      <c r="B687" s="71"/>
      <c r="C687" s="70"/>
      <c r="D687" s="70"/>
    </row>
    <row r="688" spans="1:4">
      <c r="A688" s="71"/>
      <c r="B688" s="71"/>
      <c r="C688" s="70"/>
      <c r="D688" s="70"/>
    </row>
    <row r="689" spans="1:4">
      <c r="A689" s="71"/>
      <c r="B689" s="71"/>
      <c r="C689" s="70"/>
      <c r="D689" s="70"/>
    </row>
    <row r="690" spans="1:4">
      <c r="A690" s="71"/>
      <c r="B690" s="71"/>
      <c r="C690" s="70"/>
      <c r="D690" s="70"/>
    </row>
    <row r="691" spans="1:4">
      <c r="A691" s="71"/>
      <c r="B691" s="71"/>
      <c r="C691" s="70"/>
      <c r="D691" s="70"/>
    </row>
    <row r="692" spans="1:4">
      <c r="A692" s="71"/>
      <c r="B692" s="71"/>
      <c r="C692" s="70"/>
      <c r="D692" s="70"/>
    </row>
    <row r="693" spans="1:4">
      <c r="A693" s="71"/>
      <c r="B693" s="71"/>
      <c r="C693" s="70"/>
      <c r="D693" s="70"/>
    </row>
    <row r="694" spans="1:4">
      <c r="A694" s="71"/>
      <c r="B694" s="71"/>
      <c r="C694" s="70"/>
      <c r="D694" s="70"/>
    </row>
    <row r="695" spans="1:4">
      <c r="A695" s="71"/>
      <c r="B695" s="71"/>
      <c r="C695" s="70"/>
      <c r="D695" s="70"/>
    </row>
    <row r="696" spans="1:4">
      <c r="A696" s="71"/>
      <c r="B696" s="71"/>
      <c r="C696" s="70"/>
      <c r="D696" s="70"/>
    </row>
    <row r="697" spans="1:4">
      <c r="A697" s="71"/>
      <c r="B697" s="71"/>
      <c r="C697" s="70"/>
      <c r="D697" s="70"/>
    </row>
    <row r="698" spans="1:4">
      <c r="A698" s="71"/>
      <c r="B698" s="71"/>
      <c r="C698" s="70"/>
      <c r="D698" s="70"/>
    </row>
    <row r="699" spans="1:4">
      <c r="A699" s="71"/>
      <c r="B699" s="71"/>
      <c r="C699" s="70"/>
      <c r="D699" s="70"/>
    </row>
    <row r="700" spans="1:4">
      <c r="A700" s="71"/>
      <c r="B700" s="71"/>
      <c r="C700" s="70"/>
      <c r="D700" s="70"/>
    </row>
    <row r="701" spans="1:4">
      <c r="A701" s="71"/>
      <c r="B701" s="71"/>
      <c r="C701" s="70"/>
      <c r="D701" s="70"/>
    </row>
    <row r="702" spans="1:4">
      <c r="A702" s="71"/>
      <c r="B702" s="71"/>
      <c r="C702" s="70"/>
      <c r="D702" s="70"/>
    </row>
    <row r="703" spans="1:4">
      <c r="A703" s="71"/>
      <c r="B703" s="71"/>
      <c r="C703" s="70"/>
      <c r="D703" s="70"/>
    </row>
    <row r="704" spans="1:4">
      <c r="A704" s="71"/>
      <c r="B704" s="71"/>
      <c r="C704" s="70"/>
      <c r="D704" s="70"/>
    </row>
    <row r="705" spans="1:4">
      <c r="A705" s="71"/>
      <c r="B705" s="71"/>
      <c r="C705" s="70"/>
      <c r="D705" s="70"/>
    </row>
    <row r="706" spans="1:4">
      <c r="A706" s="71"/>
      <c r="B706" s="71"/>
      <c r="C706" s="70"/>
      <c r="D706" s="70"/>
    </row>
    <row r="707" spans="1:4">
      <c r="A707" s="71"/>
      <c r="B707" s="71"/>
      <c r="C707" s="70"/>
      <c r="D707" s="70"/>
    </row>
    <row r="708" spans="1:4">
      <c r="A708" s="71"/>
      <c r="B708" s="71"/>
      <c r="C708" s="70"/>
      <c r="D708" s="70"/>
    </row>
    <row r="709" spans="1:4">
      <c r="A709" s="71"/>
      <c r="B709" s="71"/>
      <c r="C709" s="70"/>
      <c r="D709" s="70"/>
    </row>
    <row r="710" spans="1:4">
      <c r="A710" s="71"/>
      <c r="B710" s="71"/>
      <c r="C710" s="70"/>
      <c r="D710" s="70"/>
    </row>
    <row r="711" spans="1:4">
      <c r="A711" s="71"/>
      <c r="B711" s="71"/>
      <c r="C711" s="70"/>
      <c r="D711" s="70"/>
    </row>
    <row r="712" spans="1:4">
      <c r="A712" s="71"/>
      <c r="B712" s="71"/>
      <c r="C712" s="70"/>
      <c r="D712" s="70"/>
    </row>
    <row r="713" spans="1:4">
      <c r="A713" s="71"/>
      <c r="B713" s="71"/>
      <c r="C713" s="70"/>
      <c r="D713" s="70"/>
    </row>
    <row r="714" spans="1:4">
      <c r="A714" s="71"/>
      <c r="B714" s="71"/>
      <c r="C714" s="70"/>
      <c r="D714" s="70"/>
    </row>
    <row r="715" spans="1:4">
      <c r="A715" s="71"/>
      <c r="B715" s="71"/>
      <c r="C715" s="70"/>
      <c r="D715" s="70"/>
    </row>
    <row r="716" spans="1:4">
      <c r="A716" s="71"/>
      <c r="B716" s="71"/>
      <c r="C716" s="70"/>
      <c r="D716" s="70"/>
    </row>
    <row r="717" spans="1:4">
      <c r="A717" s="71"/>
      <c r="B717" s="71"/>
      <c r="C717" s="70"/>
      <c r="D717" s="70"/>
    </row>
    <row r="718" spans="1:4">
      <c r="A718" s="71"/>
      <c r="B718" s="71"/>
      <c r="C718" s="70"/>
      <c r="D718" s="70"/>
    </row>
    <row r="719" spans="1:4">
      <c r="A719" s="71"/>
      <c r="B719" s="71"/>
      <c r="C719" s="70"/>
      <c r="D719" s="70"/>
    </row>
    <row r="720" spans="1:4">
      <c r="A720" s="71"/>
      <c r="B720" s="71"/>
      <c r="C720" s="70"/>
      <c r="D720" s="70"/>
    </row>
    <row r="721" spans="1:4">
      <c r="A721" s="71"/>
      <c r="B721" s="71"/>
      <c r="C721" s="70"/>
      <c r="D721" s="70"/>
    </row>
    <row r="722" spans="1:4">
      <c r="A722" s="71"/>
      <c r="B722" s="71"/>
      <c r="C722" s="70"/>
      <c r="D722" s="70"/>
    </row>
    <row r="723" spans="1:4">
      <c r="A723" s="71"/>
      <c r="B723" s="71"/>
      <c r="C723" s="70"/>
      <c r="D723" s="70"/>
    </row>
    <row r="724" spans="1:4">
      <c r="A724" s="71"/>
      <c r="B724" s="71"/>
      <c r="C724" s="70"/>
      <c r="D724" s="70"/>
    </row>
    <row r="725" spans="1:4">
      <c r="A725" s="71"/>
      <c r="B725" s="71"/>
      <c r="C725" s="70"/>
      <c r="D725" s="70"/>
    </row>
    <row r="726" spans="1:4">
      <c r="A726" s="71"/>
      <c r="B726" s="71"/>
      <c r="C726" s="70"/>
      <c r="D726" s="70"/>
    </row>
    <row r="727" spans="1:4">
      <c r="A727" s="71"/>
      <c r="B727" s="71"/>
      <c r="C727" s="70"/>
      <c r="D727" s="70"/>
    </row>
    <row r="728" spans="1:4">
      <c r="A728" s="71"/>
      <c r="B728" s="71"/>
      <c r="C728" s="70"/>
      <c r="D728" s="70"/>
    </row>
    <row r="729" spans="1:4">
      <c r="A729" s="71"/>
      <c r="B729" s="71"/>
      <c r="C729" s="70"/>
      <c r="D729" s="70"/>
    </row>
    <row r="730" spans="1:4">
      <c r="A730" s="71"/>
      <c r="B730" s="71"/>
      <c r="C730" s="70"/>
      <c r="D730" s="70"/>
    </row>
    <row r="731" spans="1:4">
      <c r="A731" s="71"/>
      <c r="B731" s="71"/>
      <c r="C731" s="70"/>
      <c r="D731" s="70"/>
    </row>
    <row r="732" spans="1:4">
      <c r="A732" s="71"/>
      <c r="B732" s="71"/>
      <c r="C732" s="70"/>
      <c r="D732" s="70"/>
    </row>
    <row r="733" spans="1:4">
      <c r="A733" s="71"/>
      <c r="B733" s="71"/>
      <c r="C733" s="70"/>
      <c r="D733" s="70"/>
    </row>
    <row r="734" spans="1:4">
      <c r="A734" s="71"/>
      <c r="B734" s="71"/>
      <c r="C734" s="70"/>
      <c r="D734" s="70"/>
    </row>
    <row r="735" spans="1:4">
      <c r="A735" s="71"/>
      <c r="B735" s="71"/>
      <c r="C735" s="70"/>
      <c r="D735" s="70"/>
    </row>
    <row r="736" spans="1:4">
      <c r="A736" s="71"/>
      <c r="B736" s="71"/>
      <c r="C736" s="70"/>
      <c r="D736" s="70"/>
    </row>
    <row r="737" spans="1:4">
      <c r="A737" s="71"/>
      <c r="B737" s="71"/>
      <c r="C737" s="70"/>
      <c r="D737" s="70"/>
    </row>
    <row r="738" spans="1:4">
      <c r="A738" s="71"/>
      <c r="B738" s="71"/>
      <c r="C738" s="70"/>
      <c r="D738" s="70"/>
    </row>
    <row r="739" spans="1:4">
      <c r="A739" s="71"/>
      <c r="B739" s="71"/>
      <c r="C739" s="70"/>
      <c r="D739" s="70"/>
    </row>
    <row r="740" spans="1:4">
      <c r="A740" s="71"/>
      <c r="B740" s="71"/>
      <c r="C740" s="70"/>
      <c r="D740" s="70"/>
    </row>
    <row r="741" spans="1:4">
      <c r="A741" s="71"/>
      <c r="B741" s="71"/>
      <c r="C741" s="70"/>
      <c r="D741" s="70"/>
    </row>
    <row r="742" spans="1:4">
      <c r="A742" s="71"/>
      <c r="B742" s="71"/>
      <c r="C742" s="70"/>
      <c r="D742" s="70"/>
    </row>
    <row r="743" spans="1:4">
      <c r="A743" s="71"/>
      <c r="B743" s="71"/>
      <c r="C743" s="70"/>
      <c r="D743" s="70"/>
    </row>
    <row r="744" spans="1:4">
      <c r="A744" s="71"/>
      <c r="B744" s="71"/>
      <c r="C744" s="70"/>
      <c r="D744" s="70"/>
    </row>
    <row r="745" spans="1:4">
      <c r="A745" s="71"/>
      <c r="B745" s="71"/>
      <c r="C745" s="70"/>
      <c r="D745" s="70"/>
    </row>
    <row r="746" spans="1:4">
      <c r="A746" s="71"/>
      <c r="B746" s="71"/>
      <c r="C746" s="70"/>
      <c r="D746" s="70"/>
    </row>
    <row r="747" spans="1:4">
      <c r="A747" s="71"/>
      <c r="B747" s="71"/>
      <c r="C747" s="70"/>
      <c r="D747" s="70"/>
    </row>
    <row r="748" spans="1:4">
      <c r="A748" s="71"/>
      <c r="B748" s="71"/>
      <c r="C748" s="70"/>
      <c r="D748" s="70"/>
    </row>
    <row r="749" spans="1:4">
      <c r="A749" s="71"/>
      <c r="B749" s="71"/>
      <c r="C749" s="70"/>
      <c r="D749" s="70"/>
    </row>
    <row r="750" spans="1:4">
      <c r="A750" s="71"/>
      <c r="B750" s="71"/>
      <c r="C750" s="70"/>
      <c r="D750" s="70"/>
    </row>
    <row r="751" spans="1:4">
      <c r="A751" s="71"/>
      <c r="B751" s="71"/>
      <c r="C751" s="70"/>
      <c r="D751" s="70"/>
    </row>
    <row r="752" spans="1:4">
      <c r="A752" s="71"/>
      <c r="B752" s="71"/>
      <c r="C752" s="70"/>
      <c r="D752" s="70"/>
    </row>
    <row r="753" spans="1:4">
      <c r="A753" s="71"/>
      <c r="B753" s="71"/>
      <c r="C753" s="70"/>
      <c r="D753" s="70"/>
    </row>
    <row r="754" spans="1:4">
      <c r="A754" s="71"/>
      <c r="B754" s="71"/>
      <c r="C754" s="70"/>
      <c r="D754" s="70"/>
    </row>
  </sheetData>
  <sheetProtection password="BD42" sheet="1" objects="1" scenarios="1"/>
  <mergeCells count="7">
    <mergeCell ref="A22:C22"/>
    <mergeCell ref="A23:C23"/>
    <mergeCell ref="A20:C20"/>
    <mergeCell ref="A4:C4"/>
    <mergeCell ref="A1:C1"/>
    <mergeCell ref="A5:C5"/>
    <mergeCell ref="A19:C19"/>
  </mergeCells>
  <printOptions horizontalCentered="1"/>
  <pageMargins left="0.78740157480314965" right="0.78740157480314965" top="1.7716535433070868" bottom="0.98425196850393704" header="0.51181102362204722" footer="0.51181102362204722"/>
  <pageSetup paperSize="9" orientation="landscape" r:id="rId1"/>
  <headerFooter alignWithMargins="0">
    <oddHeader>&amp;LCalcolo dell' onorario per prestazioni di progettazione architettonica nell' edilizia privata
Honoarberechnung für architektonische Planungsleistungen im privaten Hochbau</oddHeader>
    <oddFooter>&amp;LOrdine degli Architetti, Pianificatori, Paesaggisti, Conservatori della Provincia di Bolzano
Kammer der Architekten, Raumplaner, Landschaftsplaner, Denkmalpfleger der Provinz Bozen</oddFooter>
  </headerFooter>
</worksheet>
</file>

<file path=xl/worksheets/sheet6.xml><?xml version="1.0" encoding="utf-8"?>
<worksheet xmlns="http://schemas.openxmlformats.org/spreadsheetml/2006/main" xmlns:r="http://schemas.openxmlformats.org/officeDocument/2006/relationships">
  <sheetPr codeName="Tabelle6"/>
  <dimension ref="A1:O152"/>
  <sheetViews>
    <sheetView showGridLines="0" zoomScaleNormal="100" workbookViewId="0">
      <selection activeCell="C19" sqref="C19"/>
    </sheetView>
  </sheetViews>
  <sheetFormatPr baseColWidth="10" defaultColWidth="9.140625" defaultRowHeight="12.75"/>
  <cols>
    <col min="1" max="1" width="23.7109375" style="71" customWidth="1"/>
    <col min="2" max="2" width="25.140625" style="71" customWidth="1"/>
    <col min="3" max="3" width="29.5703125" style="71" customWidth="1"/>
    <col min="4" max="4" width="9.140625" style="69" customWidth="1"/>
    <col min="5" max="5" width="12" style="71" bestFit="1" customWidth="1"/>
    <col min="6" max="6" width="15.140625" style="72" hidden="1" customWidth="1"/>
    <col min="7" max="7" width="15.85546875" style="71" hidden="1" customWidth="1"/>
    <col min="8" max="16384" width="9.140625" style="71"/>
  </cols>
  <sheetData>
    <row r="1" spans="1:7" ht="26.25" customHeight="1">
      <c r="A1" s="501" t="s">
        <v>187</v>
      </c>
      <c r="B1" s="501"/>
      <c r="C1" s="501"/>
      <c r="D1" s="501"/>
    </row>
    <row r="2" spans="1:7" ht="25.5" customHeight="1">
      <c r="A2" s="502" t="s">
        <v>186</v>
      </c>
      <c r="B2" s="502"/>
      <c r="C2" s="502"/>
      <c r="D2" s="502"/>
    </row>
    <row r="3" spans="1:7" ht="8.25" customHeight="1">
      <c r="D3" s="71"/>
    </row>
    <row r="4" spans="1:7" ht="15" customHeight="1">
      <c r="A4" s="500" t="s">
        <v>185</v>
      </c>
      <c r="B4" s="500"/>
      <c r="C4" s="500"/>
      <c r="D4" s="71"/>
    </row>
    <row r="5" spans="1:7" ht="11.25">
      <c r="A5" s="500" t="s">
        <v>184</v>
      </c>
      <c r="B5" s="500"/>
      <c r="C5" s="500"/>
      <c r="D5" s="71"/>
    </row>
    <row r="6" spans="1:7" ht="11.25">
      <c r="D6" s="71"/>
    </row>
    <row r="7" spans="1:7" s="98" customFormat="1" ht="11.25">
      <c r="A7" s="101" t="s">
        <v>183</v>
      </c>
      <c r="B7" s="101" t="s">
        <v>182</v>
      </c>
      <c r="C7" s="100" t="s">
        <v>181</v>
      </c>
      <c r="F7" s="99"/>
    </row>
    <row r="8" spans="1:7" s="98" customFormat="1" ht="22.5">
      <c r="A8" s="101" t="s">
        <v>180</v>
      </c>
      <c r="B8" s="101" t="s">
        <v>179</v>
      </c>
      <c r="C8" s="100" t="s">
        <v>178</v>
      </c>
      <c r="F8" s="101" t="s">
        <v>179</v>
      </c>
      <c r="G8" s="100" t="s">
        <v>178</v>
      </c>
    </row>
    <row r="9" spans="1:7" ht="11.25">
      <c r="C9" s="97"/>
      <c r="D9" s="71"/>
      <c r="F9" s="71">
        <v>0</v>
      </c>
      <c r="G9" s="94">
        <v>0.3</v>
      </c>
    </row>
    <row r="10" spans="1:7" ht="11.25">
      <c r="A10" s="96" t="s">
        <v>177</v>
      </c>
      <c r="B10" s="72">
        <v>25000</v>
      </c>
      <c r="C10" s="309">
        <v>0.3</v>
      </c>
      <c r="D10" s="71"/>
      <c r="F10" s="72">
        <f>B10</f>
        <v>25000</v>
      </c>
      <c r="G10" s="94">
        <f>C10</f>
        <v>0.3</v>
      </c>
    </row>
    <row r="11" spans="1:7" ht="11.25">
      <c r="A11" s="72">
        <v>25000.01</v>
      </c>
      <c r="B11" s="72">
        <v>50000</v>
      </c>
      <c r="C11" s="309">
        <v>0.29899999999999999</v>
      </c>
      <c r="D11" s="93"/>
      <c r="E11" s="72"/>
      <c r="F11" s="72">
        <f t="shared" ref="F11:F51" si="0">B11</f>
        <v>50000</v>
      </c>
      <c r="G11" s="94">
        <f t="shared" ref="G11:G51" si="1">C11</f>
        <v>0.29899999999999999</v>
      </c>
    </row>
    <row r="12" spans="1:7" ht="22.5" customHeight="1">
      <c r="A12" s="72">
        <v>50000.01</v>
      </c>
      <c r="B12" s="72">
        <v>100000</v>
      </c>
      <c r="C12" s="309">
        <v>0.29699999999999999</v>
      </c>
      <c r="D12" s="93"/>
      <c r="E12" s="72"/>
      <c r="F12" s="72">
        <f t="shared" si="0"/>
        <v>100000</v>
      </c>
      <c r="G12" s="94">
        <f t="shared" si="1"/>
        <v>0.29699999999999999</v>
      </c>
    </row>
    <row r="13" spans="1:7" ht="11.25">
      <c r="A13" s="72">
        <v>100000.01</v>
      </c>
      <c r="B13" s="72">
        <v>150000</v>
      </c>
      <c r="C13" s="309">
        <v>0.29499999999999998</v>
      </c>
      <c r="D13" s="93"/>
      <c r="E13" s="72"/>
      <c r="F13" s="72">
        <f t="shared" si="0"/>
        <v>150000</v>
      </c>
      <c r="G13" s="94">
        <f t="shared" si="1"/>
        <v>0.29499999999999998</v>
      </c>
    </row>
    <row r="14" spans="1:7" ht="11.25">
      <c r="A14" s="72">
        <v>150000.01</v>
      </c>
      <c r="B14" s="72">
        <v>200000</v>
      </c>
      <c r="C14" s="309">
        <v>0.29299999999999998</v>
      </c>
      <c r="D14" s="93"/>
      <c r="E14" s="72"/>
      <c r="F14" s="72">
        <f t="shared" si="0"/>
        <v>200000</v>
      </c>
      <c r="G14" s="94">
        <f t="shared" si="1"/>
        <v>0.29299999999999998</v>
      </c>
    </row>
    <row r="15" spans="1:7" ht="11.25">
      <c r="A15" s="72">
        <v>200000.01</v>
      </c>
      <c r="B15" s="72">
        <v>250000</v>
      </c>
      <c r="C15" s="309">
        <v>0.28999999999999998</v>
      </c>
      <c r="D15" s="93"/>
      <c r="E15" s="72"/>
      <c r="F15" s="72">
        <f t="shared" si="0"/>
        <v>250000</v>
      </c>
      <c r="G15" s="94">
        <f t="shared" si="1"/>
        <v>0.28999999999999998</v>
      </c>
    </row>
    <row r="16" spans="1:7" ht="11.25">
      <c r="A16" s="72">
        <v>250000.01</v>
      </c>
      <c r="B16" s="72">
        <v>300000</v>
      </c>
      <c r="C16" s="309">
        <v>0.28600000000000003</v>
      </c>
      <c r="D16" s="93"/>
      <c r="E16" s="72"/>
      <c r="F16" s="72">
        <f t="shared" si="0"/>
        <v>300000</v>
      </c>
      <c r="G16" s="94">
        <f t="shared" si="1"/>
        <v>0.28600000000000003</v>
      </c>
    </row>
    <row r="17" spans="1:15" ht="11.25">
      <c r="A17" s="72">
        <v>300000.01</v>
      </c>
      <c r="B17" s="72">
        <v>350000</v>
      </c>
      <c r="C17" s="309">
        <v>0.28199999999999997</v>
      </c>
      <c r="D17" s="93"/>
      <c r="E17" s="72"/>
      <c r="F17" s="72">
        <f t="shared" si="0"/>
        <v>350000</v>
      </c>
      <c r="G17" s="94">
        <f t="shared" si="1"/>
        <v>0.28199999999999997</v>
      </c>
    </row>
    <row r="18" spans="1:15" ht="11.25">
      <c r="A18" s="72">
        <v>350000.01</v>
      </c>
      <c r="B18" s="72">
        <v>400000</v>
      </c>
      <c r="C18" s="309">
        <v>0.27800000000000002</v>
      </c>
      <c r="D18" s="93"/>
      <c r="E18" s="72"/>
      <c r="F18" s="72">
        <f t="shared" si="0"/>
        <v>400000</v>
      </c>
      <c r="G18" s="94">
        <f t="shared" si="1"/>
        <v>0.27800000000000002</v>
      </c>
    </row>
    <row r="19" spans="1:15" ht="11.25">
      <c r="A19" s="72">
        <v>400000.01</v>
      </c>
      <c r="B19" s="72">
        <v>450000</v>
      </c>
      <c r="C19" s="309">
        <v>0.27399999999999997</v>
      </c>
      <c r="D19" s="93"/>
      <c r="E19" s="72"/>
      <c r="F19" s="72">
        <f t="shared" si="0"/>
        <v>450000</v>
      </c>
      <c r="G19" s="94">
        <f t="shared" si="1"/>
        <v>0.27399999999999997</v>
      </c>
      <c r="O19" s="133"/>
    </row>
    <row r="20" spans="1:15" ht="11.25">
      <c r="A20" s="72">
        <v>450000.01</v>
      </c>
      <c r="B20" s="72">
        <v>500000</v>
      </c>
      <c r="C20" s="309">
        <v>0.27</v>
      </c>
      <c r="D20" s="93"/>
      <c r="E20" s="72"/>
      <c r="F20" s="72">
        <f t="shared" si="0"/>
        <v>500000</v>
      </c>
      <c r="G20" s="94">
        <f t="shared" si="1"/>
        <v>0.27</v>
      </c>
    </row>
    <row r="21" spans="1:15" ht="22.5" customHeight="1">
      <c r="A21" s="72">
        <v>500000.01</v>
      </c>
      <c r="B21" s="72">
        <v>1000000</v>
      </c>
      <c r="C21" s="309">
        <v>0.26200000000000001</v>
      </c>
      <c r="D21" s="93"/>
      <c r="E21" s="72"/>
      <c r="F21" s="72">
        <f t="shared" si="0"/>
        <v>1000000</v>
      </c>
      <c r="G21" s="94">
        <f t="shared" si="1"/>
        <v>0.26200000000000001</v>
      </c>
    </row>
    <row r="22" spans="1:15" ht="11.25">
      <c r="A22" s="72">
        <v>1000000.01</v>
      </c>
      <c r="B22" s="72">
        <v>1500000</v>
      </c>
      <c r="C22" s="309">
        <v>0.254</v>
      </c>
      <c r="D22" s="93"/>
      <c r="E22" s="72"/>
      <c r="F22" s="72">
        <f t="shared" si="0"/>
        <v>1500000</v>
      </c>
      <c r="G22" s="94">
        <f t="shared" si="1"/>
        <v>0.254</v>
      </c>
    </row>
    <row r="23" spans="1:15" ht="11.25">
      <c r="A23" s="72">
        <v>1500000.01</v>
      </c>
      <c r="B23" s="72">
        <v>2000000</v>
      </c>
      <c r="C23" s="309">
        <v>0.247</v>
      </c>
      <c r="D23" s="93"/>
      <c r="E23" s="72"/>
      <c r="F23" s="72">
        <f t="shared" si="0"/>
        <v>2000000</v>
      </c>
      <c r="G23" s="94">
        <f t="shared" si="1"/>
        <v>0.247</v>
      </c>
    </row>
    <row r="24" spans="1:15" ht="11.25">
      <c r="A24" s="72">
        <v>2000000.01</v>
      </c>
      <c r="B24" s="72">
        <v>2500000</v>
      </c>
      <c r="C24" s="309">
        <v>0.24100000000000002</v>
      </c>
      <c r="D24" s="93"/>
      <c r="E24" s="72"/>
      <c r="F24" s="72">
        <f t="shared" si="0"/>
        <v>2500000</v>
      </c>
      <c r="G24" s="94">
        <f t="shared" si="1"/>
        <v>0.24100000000000002</v>
      </c>
    </row>
    <row r="25" spans="1:15" ht="22.5" customHeight="1">
      <c r="A25" s="72">
        <v>2500000.0099999998</v>
      </c>
      <c r="B25" s="72">
        <v>3000000</v>
      </c>
      <c r="C25" s="309">
        <v>0.23600000000000002</v>
      </c>
      <c r="D25" s="93"/>
      <c r="E25" s="72"/>
      <c r="F25" s="72">
        <f t="shared" si="0"/>
        <v>3000000</v>
      </c>
      <c r="G25" s="94">
        <f t="shared" si="1"/>
        <v>0.23600000000000002</v>
      </c>
    </row>
    <row r="26" spans="1:15" ht="11.25">
      <c r="A26" s="72">
        <v>3000000.01</v>
      </c>
      <c r="B26" s="72">
        <v>3500000</v>
      </c>
      <c r="C26" s="309">
        <v>0.23199999999999998</v>
      </c>
      <c r="D26" s="93"/>
      <c r="E26" s="72"/>
      <c r="F26" s="72">
        <f t="shared" si="0"/>
        <v>3500000</v>
      </c>
      <c r="G26" s="94">
        <f t="shared" si="1"/>
        <v>0.23199999999999998</v>
      </c>
    </row>
    <row r="27" spans="1:15" ht="11.25">
      <c r="A27" s="72">
        <v>3500000.01</v>
      </c>
      <c r="B27" s="72">
        <v>4000000</v>
      </c>
      <c r="C27" s="309">
        <v>0.22800000000000001</v>
      </c>
      <c r="D27" s="93"/>
      <c r="E27" s="72"/>
      <c r="F27" s="72">
        <f t="shared" si="0"/>
        <v>4000000</v>
      </c>
      <c r="G27" s="94">
        <f t="shared" si="1"/>
        <v>0.22800000000000001</v>
      </c>
    </row>
    <row r="28" spans="1:15" ht="11.25">
      <c r="A28" s="72">
        <v>4000000.01</v>
      </c>
      <c r="B28" s="72">
        <v>4500000</v>
      </c>
      <c r="C28" s="309">
        <v>0.22399999999999998</v>
      </c>
      <c r="D28" s="93"/>
      <c r="E28" s="72"/>
      <c r="F28" s="72">
        <f t="shared" si="0"/>
        <v>4500000</v>
      </c>
      <c r="G28" s="94">
        <f t="shared" si="1"/>
        <v>0.22399999999999998</v>
      </c>
    </row>
    <row r="29" spans="1:15" ht="11.25">
      <c r="A29" s="72">
        <v>4500000.01</v>
      </c>
      <c r="B29" s="72">
        <v>5000000</v>
      </c>
      <c r="C29" s="309">
        <v>0.22</v>
      </c>
      <c r="D29" s="93"/>
      <c r="E29" s="72"/>
      <c r="F29" s="72">
        <f t="shared" si="0"/>
        <v>5000000</v>
      </c>
      <c r="G29" s="94">
        <f t="shared" si="1"/>
        <v>0.22</v>
      </c>
    </row>
    <row r="30" spans="1:15" ht="22.5" customHeight="1">
      <c r="A30" s="72">
        <v>5000000.01</v>
      </c>
      <c r="B30" s="72">
        <v>6000000</v>
      </c>
      <c r="C30" s="309">
        <v>0.21199999999999999</v>
      </c>
      <c r="D30" s="93"/>
      <c r="E30" s="72"/>
      <c r="F30" s="72">
        <f t="shared" si="0"/>
        <v>6000000</v>
      </c>
      <c r="G30" s="94">
        <f t="shared" si="1"/>
        <v>0.21199999999999999</v>
      </c>
    </row>
    <row r="31" spans="1:15" ht="11.25">
      <c r="A31" s="72">
        <v>6000000.0099999998</v>
      </c>
      <c r="B31" s="72">
        <v>7000000</v>
      </c>
      <c r="C31" s="309">
        <v>0.20399999999999999</v>
      </c>
      <c r="D31" s="93"/>
      <c r="E31" s="72"/>
      <c r="F31" s="72">
        <f t="shared" si="0"/>
        <v>7000000</v>
      </c>
      <c r="G31" s="94">
        <f t="shared" si="1"/>
        <v>0.20399999999999999</v>
      </c>
    </row>
    <row r="32" spans="1:15" ht="11.25">
      <c r="A32" s="72">
        <v>7000000.0099999998</v>
      </c>
      <c r="B32" s="72">
        <v>8000000</v>
      </c>
      <c r="C32" s="309">
        <v>0.19600000000000001</v>
      </c>
      <c r="D32" s="93"/>
      <c r="E32" s="72"/>
      <c r="F32" s="72">
        <f t="shared" si="0"/>
        <v>8000000</v>
      </c>
      <c r="G32" s="94">
        <f t="shared" si="1"/>
        <v>0.19600000000000001</v>
      </c>
    </row>
    <row r="33" spans="1:7" ht="11.25">
      <c r="A33" s="72">
        <v>8000000.0099999998</v>
      </c>
      <c r="B33" s="72">
        <v>9000000</v>
      </c>
      <c r="C33" s="309">
        <v>0.188</v>
      </c>
      <c r="D33" s="93"/>
      <c r="E33" s="72"/>
      <c r="F33" s="72">
        <f t="shared" si="0"/>
        <v>9000000</v>
      </c>
      <c r="G33" s="94">
        <f t="shared" si="1"/>
        <v>0.188</v>
      </c>
    </row>
    <row r="34" spans="1:7" ht="11.25">
      <c r="A34" s="72">
        <v>9000000.0099999998</v>
      </c>
      <c r="B34" s="72">
        <v>10000000</v>
      </c>
      <c r="C34" s="309">
        <v>0.18</v>
      </c>
      <c r="D34" s="93"/>
      <c r="E34" s="72"/>
      <c r="F34" s="72">
        <f t="shared" si="0"/>
        <v>10000000</v>
      </c>
      <c r="G34" s="94">
        <f t="shared" si="1"/>
        <v>0.18</v>
      </c>
    </row>
    <row r="35" spans="1:7" ht="22.5" customHeight="1">
      <c r="A35" s="72">
        <v>10000000.01</v>
      </c>
      <c r="B35" s="72">
        <v>12500000</v>
      </c>
      <c r="C35" s="309">
        <v>0.17199999999999999</v>
      </c>
      <c r="D35" s="93"/>
      <c r="E35" s="72"/>
      <c r="F35" s="72">
        <f t="shared" si="0"/>
        <v>12500000</v>
      </c>
      <c r="G35" s="94">
        <f t="shared" si="1"/>
        <v>0.17199999999999999</v>
      </c>
    </row>
    <row r="36" spans="1:7" ht="11.25">
      <c r="A36" s="72">
        <v>12500000.01</v>
      </c>
      <c r="B36" s="72">
        <v>15000000</v>
      </c>
      <c r="C36" s="309">
        <v>0.16399999999999998</v>
      </c>
      <c r="D36" s="93"/>
      <c r="E36" s="72"/>
      <c r="F36" s="72">
        <f t="shared" si="0"/>
        <v>15000000</v>
      </c>
      <c r="G36" s="94">
        <f t="shared" si="1"/>
        <v>0.16399999999999998</v>
      </c>
    </row>
    <row r="37" spans="1:7" ht="11.25">
      <c r="A37" s="72">
        <v>15000000.01</v>
      </c>
      <c r="B37" s="72">
        <v>17500000</v>
      </c>
      <c r="C37" s="309">
        <v>0.156</v>
      </c>
      <c r="D37" s="93"/>
      <c r="E37" s="72"/>
      <c r="F37" s="72">
        <f t="shared" si="0"/>
        <v>17500000</v>
      </c>
      <c r="G37" s="94">
        <f t="shared" si="1"/>
        <v>0.156</v>
      </c>
    </row>
    <row r="38" spans="1:7" ht="11.25">
      <c r="A38" s="72">
        <v>17500000.010000002</v>
      </c>
      <c r="B38" s="72">
        <v>20000000</v>
      </c>
      <c r="C38" s="309">
        <v>0.14800000000000002</v>
      </c>
      <c r="D38" s="93"/>
      <c r="E38" s="72"/>
      <c r="F38" s="72">
        <f t="shared" si="0"/>
        <v>20000000</v>
      </c>
      <c r="G38" s="94">
        <f t="shared" si="1"/>
        <v>0.14800000000000002</v>
      </c>
    </row>
    <row r="39" spans="1:7" ht="11.25">
      <c r="A39" s="72">
        <v>20000000.010000002</v>
      </c>
      <c r="B39" s="72">
        <v>22500000</v>
      </c>
      <c r="C39" s="309">
        <v>0.14000000000000001</v>
      </c>
      <c r="D39" s="93"/>
      <c r="E39" s="72"/>
      <c r="F39" s="72">
        <f t="shared" si="0"/>
        <v>22500000</v>
      </c>
      <c r="G39" s="94">
        <f t="shared" si="1"/>
        <v>0.14000000000000001</v>
      </c>
    </row>
    <row r="40" spans="1:7" ht="11.25">
      <c r="A40" s="72">
        <v>22500000.010000002</v>
      </c>
      <c r="B40" s="72">
        <v>25000000</v>
      </c>
      <c r="C40" s="309">
        <v>0.13200000000000001</v>
      </c>
      <c r="D40" s="93"/>
      <c r="E40" s="72"/>
      <c r="F40" s="72">
        <f t="shared" si="0"/>
        <v>25000000</v>
      </c>
      <c r="G40" s="94">
        <f t="shared" si="1"/>
        <v>0.13200000000000001</v>
      </c>
    </row>
    <row r="41" spans="1:7" ht="22.5" customHeight="1">
      <c r="A41" s="72">
        <v>25000000.010000002</v>
      </c>
      <c r="B41" s="72">
        <v>30000000</v>
      </c>
      <c r="C41" s="309">
        <v>0.124</v>
      </c>
      <c r="D41" s="93"/>
      <c r="E41" s="72"/>
      <c r="F41" s="72">
        <f t="shared" si="0"/>
        <v>30000000</v>
      </c>
      <c r="G41" s="94">
        <f t="shared" si="1"/>
        <v>0.124</v>
      </c>
    </row>
    <row r="42" spans="1:7" ht="11.25">
      <c r="A42" s="72">
        <v>30000000.010000002</v>
      </c>
      <c r="B42" s="72">
        <v>35000000</v>
      </c>
      <c r="C42" s="309">
        <v>0.11800000000000001</v>
      </c>
      <c r="D42" s="93"/>
      <c r="E42" s="72"/>
      <c r="F42" s="72">
        <f t="shared" si="0"/>
        <v>35000000</v>
      </c>
      <c r="G42" s="94">
        <f t="shared" si="1"/>
        <v>0.11800000000000001</v>
      </c>
    </row>
    <row r="43" spans="1:7" ht="11.25">
      <c r="A43" s="72">
        <v>35000000.009999998</v>
      </c>
      <c r="B43" s="72">
        <v>40000000</v>
      </c>
      <c r="C43" s="309">
        <v>0.112</v>
      </c>
      <c r="D43" s="93"/>
      <c r="E43" s="72"/>
      <c r="F43" s="72">
        <f t="shared" si="0"/>
        <v>40000000</v>
      </c>
      <c r="G43" s="94">
        <f t="shared" si="1"/>
        <v>0.112</v>
      </c>
    </row>
    <row r="44" spans="1:7" ht="11.25">
      <c r="A44" s="72">
        <v>40000000.009999998</v>
      </c>
      <c r="B44" s="72">
        <v>45000000</v>
      </c>
      <c r="C44" s="309">
        <v>0.106</v>
      </c>
      <c r="D44" s="93"/>
      <c r="E44" s="72"/>
      <c r="F44" s="72">
        <f t="shared" si="0"/>
        <v>45000000</v>
      </c>
      <c r="G44" s="94">
        <f t="shared" si="1"/>
        <v>0.106</v>
      </c>
    </row>
    <row r="45" spans="1:7" ht="11.25">
      <c r="A45" s="72">
        <v>45000000.009999998</v>
      </c>
      <c r="B45" s="72">
        <v>50000000</v>
      </c>
      <c r="C45" s="309">
        <v>0.1</v>
      </c>
      <c r="D45" s="93"/>
      <c r="E45" s="72"/>
      <c r="F45" s="72">
        <f t="shared" si="0"/>
        <v>50000000</v>
      </c>
      <c r="G45" s="94">
        <f t="shared" si="1"/>
        <v>0.1</v>
      </c>
    </row>
    <row r="46" spans="1:7" ht="22.5" customHeight="1">
      <c r="A46" s="72">
        <v>50000000.009999998</v>
      </c>
      <c r="B46" s="72">
        <v>55000000</v>
      </c>
      <c r="C46" s="309">
        <v>0.09</v>
      </c>
      <c r="D46" s="93"/>
      <c r="E46" s="72"/>
      <c r="F46" s="72">
        <f t="shared" si="0"/>
        <v>55000000</v>
      </c>
      <c r="G46" s="94">
        <f t="shared" si="1"/>
        <v>0.09</v>
      </c>
    </row>
    <row r="47" spans="1:7" ht="11.25">
      <c r="A47" s="72">
        <v>55000000.009999998</v>
      </c>
      <c r="B47" s="72">
        <v>60000000</v>
      </c>
      <c r="C47" s="309">
        <v>0.08</v>
      </c>
      <c r="D47" s="93"/>
      <c r="E47" s="72"/>
      <c r="F47" s="72">
        <f t="shared" si="0"/>
        <v>60000000</v>
      </c>
      <c r="G47" s="94">
        <f t="shared" si="1"/>
        <v>0.08</v>
      </c>
    </row>
    <row r="48" spans="1:7" ht="11.25">
      <c r="A48" s="72">
        <v>60000000.009999998</v>
      </c>
      <c r="B48" s="72">
        <v>65000000</v>
      </c>
      <c r="C48" s="309">
        <v>7.0000000000000007E-2</v>
      </c>
      <c r="D48" s="93"/>
      <c r="E48" s="72"/>
      <c r="F48" s="72">
        <f t="shared" si="0"/>
        <v>65000000</v>
      </c>
      <c r="G48" s="94">
        <f t="shared" si="1"/>
        <v>7.0000000000000007E-2</v>
      </c>
    </row>
    <row r="49" spans="1:7" ht="11.25">
      <c r="A49" s="72">
        <v>65000000.009999998</v>
      </c>
      <c r="B49" s="72">
        <v>70000000</v>
      </c>
      <c r="C49" s="309">
        <v>0.06</v>
      </c>
      <c r="D49" s="93"/>
      <c r="E49" s="72"/>
      <c r="F49" s="72">
        <f t="shared" si="0"/>
        <v>70000000</v>
      </c>
      <c r="G49" s="94">
        <f t="shared" si="1"/>
        <v>0.06</v>
      </c>
    </row>
    <row r="50" spans="1:7" ht="11.25">
      <c r="A50" s="72">
        <v>70000000.010000005</v>
      </c>
      <c r="B50" s="72">
        <v>75000000</v>
      </c>
      <c r="C50" s="309">
        <v>0.05</v>
      </c>
      <c r="D50" s="93"/>
      <c r="E50" s="72"/>
      <c r="F50" s="72">
        <f t="shared" si="0"/>
        <v>75000000</v>
      </c>
      <c r="G50" s="94">
        <f t="shared" si="1"/>
        <v>0.05</v>
      </c>
    </row>
    <row r="51" spans="1:7" ht="11.25">
      <c r="A51" s="72">
        <v>75000000.010000005</v>
      </c>
      <c r="B51" s="95" t="s">
        <v>176</v>
      </c>
      <c r="C51" s="309">
        <v>0.05</v>
      </c>
      <c r="D51" s="93"/>
      <c r="E51" s="72"/>
      <c r="F51" s="72" t="str">
        <f t="shared" si="0"/>
        <v>e oltre / und darüber</v>
      </c>
      <c r="G51" s="94">
        <f t="shared" si="1"/>
        <v>0.05</v>
      </c>
    </row>
    <row r="52" spans="1:7" ht="11.25">
      <c r="D52" s="71"/>
    </row>
    <row r="53" spans="1:7" ht="11.25">
      <c r="D53" s="71"/>
    </row>
    <row r="54" spans="1:7" ht="11.25">
      <c r="D54" s="71"/>
    </row>
    <row r="55" spans="1:7" ht="11.25">
      <c r="D55" s="71"/>
    </row>
    <row r="56" spans="1:7" ht="11.25">
      <c r="D56" s="71"/>
    </row>
    <row r="57" spans="1:7" ht="11.25">
      <c r="D57" s="71"/>
    </row>
    <row r="58" spans="1:7" ht="11.25">
      <c r="D58" s="71"/>
    </row>
    <row r="59" spans="1:7" ht="11.25">
      <c r="D59" s="71"/>
    </row>
    <row r="60" spans="1:7" ht="11.25">
      <c r="D60" s="71"/>
    </row>
    <row r="61" spans="1:7" ht="11.25">
      <c r="D61" s="71"/>
    </row>
    <row r="62" spans="1:7" ht="11.25">
      <c r="D62" s="71"/>
    </row>
    <row r="63" spans="1:7" ht="11.25">
      <c r="D63" s="71"/>
    </row>
    <row r="64" spans="1:7" ht="11.25">
      <c r="D64" s="71"/>
      <c r="F64" s="71"/>
    </row>
    <row r="65" spans="4:6" ht="11.25">
      <c r="D65" s="71"/>
      <c r="F65" s="71"/>
    </row>
    <row r="66" spans="4:6" ht="11.25">
      <c r="D66" s="71"/>
      <c r="F66" s="71"/>
    </row>
    <row r="67" spans="4:6" ht="11.25">
      <c r="D67" s="71"/>
      <c r="F67" s="71"/>
    </row>
    <row r="68" spans="4:6" ht="11.25">
      <c r="D68" s="71"/>
      <c r="F68" s="71"/>
    </row>
    <row r="69" spans="4:6" ht="11.25">
      <c r="D69" s="71"/>
      <c r="F69" s="71"/>
    </row>
    <row r="70" spans="4:6" ht="11.25">
      <c r="D70" s="71"/>
      <c r="F70" s="71"/>
    </row>
    <row r="71" spans="4:6" ht="11.25">
      <c r="D71" s="71"/>
      <c r="F71" s="71"/>
    </row>
    <row r="72" spans="4:6" ht="11.25">
      <c r="D72" s="71"/>
      <c r="F72" s="71"/>
    </row>
    <row r="73" spans="4:6" ht="11.25">
      <c r="D73" s="71"/>
      <c r="F73" s="71"/>
    </row>
    <row r="74" spans="4:6" ht="11.25">
      <c r="D74" s="71"/>
      <c r="F74" s="71"/>
    </row>
    <row r="75" spans="4:6" ht="11.25">
      <c r="D75" s="71"/>
      <c r="F75" s="71"/>
    </row>
    <row r="76" spans="4:6" ht="11.25">
      <c r="D76" s="71"/>
      <c r="F76" s="71"/>
    </row>
    <row r="77" spans="4:6" ht="11.25">
      <c r="D77" s="71"/>
      <c r="F77" s="71"/>
    </row>
    <row r="78" spans="4:6" ht="11.25">
      <c r="D78" s="71"/>
      <c r="F78" s="71"/>
    </row>
    <row r="79" spans="4:6" ht="11.25">
      <c r="D79" s="71"/>
      <c r="F79" s="71"/>
    </row>
    <row r="80" spans="4:6" ht="11.25">
      <c r="D80" s="71"/>
      <c r="F80" s="71"/>
    </row>
    <row r="81" spans="4:6" ht="11.25">
      <c r="D81" s="71"/>
      <c r="F81" s="71"/>
    </row>
    <row r="82" spans="4:6" ht="11.25">
      <c r="D82" s="71"/>
      <c r="F82" s="71"/>
    </row>
    <row r="83" spans="4:6" ht="11.25">
      <c r="D83" s="71"/>
      <c r="F83" s="71"/>
    </row>
    <row r="84" spans="4:6" ht="11.25">
      <c r="D84" s="71"/>
      <c r="F84" s="71"/>
    </row>
    <row r="85" spans="4:6" ht="11.25">
      <c r="D85" s="71"/>
      <c r="F85" s="71"/>
    </row>
    <row r="86" spans="4:6" ht="11.25">
      <c r="D86" s="71"/>
      <c r="F86" s="71"/>
    </row>
    <row r="87" spans="4:6" ht="11.25">
      <c r="D87" s="71"/>
      <c r="F87" s="71"/>
    </row>
    <row r="88" spans="4:6" ht="11.25">
      <c r="D88" s="71"/>
      <c r="F88" s="71"/>
    </row>
    <row r="89" spans="4:6" ht="11.25">
      <c r="D89" s="71"/>
      <c r="F89" s="71"/>
    </row>
    <row r="90" spans="4:6" ht="11.25">
      <c r="D90" s="71"/>
      <c r="F90" s="71"/>
    </row>
    <row r="91" spans="4:6" ht="11.25">
      <c r="D91" s="71"/>
      <c r="F91" s="71"/>
    </row>
    <row r="92" spans="4:6" ht="11.25">
      <c r="D92" s="71"/>
      <c r="F92" s="71"/>
    </row>
    <row r="93" spans="4:6" ht="11.25">
      <c r="D93" s="71"/>
      <c r="F93" s="71"/>
    </row>
    <row r="94" spans="4:6" ht="11.25">
      <c r="D94" s="71"/>
      <c r="F94" s="71"/>
    </row>
    <row r="95" spans="4:6" ht="11.25">
      <c r="D95" s="71"/>
      <c r="F95" s="71"/>
    </row>
    <row r="96" spans="4:6" ht="11.25">
      <c r="D96" s="71"/>
      <c r="F96" s="71"/>
    </row>
    <row r="97" spans="4:6" ht="11.25">
      <c r="D97" s="71"/>
      <c r="F97" s="71"/>
    </row>
    <row r="98" spans="4:6" ht="11.25">
      <c r="D98" s="71"/>
      <c r="F98" s="71"/>
    </row>
    <row r="99" spans="4:6" ht="11.25">
      <c r="D99" s="71"/>
      <c r="F99" s="71"/>
    </row>
    <row r="100" spans="4:6" ht="11.25">
      <c r="D100" s="71"/>
      <c r="F100" s="71"/>
    </row>
    <row r="101" spans="4:6" ht="11.25">
      <c r="D101" s="71"/>
      <c r="F101" s="71"/>
    </row>
    <row r="102" spans="4:6" ht="11.25">
      <c r="D102" s="71"/>
      <c r="F102" s="71"/>
    </row>
    <row r="103" spans="4:6" ht="11.25">
      <c r="D103" s="71"/>
      <c r="F103" s="71"/>
    </row>
    <row r="104" spans="4:6" ht="11.25">
      <c r="D104" s="71"/>
      <c r="F104" s="71"/>
    </row>
    <row r="105" spans="4:6" ht="11.25">
      <c r="D105" s="71"/>
      <c r="F105" s="71"/>
    </row>
    <row r="106" spans="4:6" ht="11.25">
      <c r="D106" s="71"/>
      <c r="F106" s="71"/>
    </row>
    <row r="107" spans="4:6" ht="11.25">
      <c r="D107" s="71"/>
      <c r="F107" s="71"/>
    </row>
    <row r="108" spans="4:6" ht="11.25">
      <c r="D108" s="71"/>
      <c r="F108" s="71"/>
    </row>
    <row r="109" spans="4:6" ht="11.25">
      <c r="D109" s="71"/>
      <c r="F109" s="71"/>
    </row>
    <row r="110" spans="4:6" ht="11.25">
      <c r="D110" s="71"/>
      <c r="F110" s="71"/>
    </row>
    <row r="111" spans="4:6" ht="11.25">
      <c r="D111" s="71"/>
      <c r="F111" s="71"/>
    </row>
    <row r="112" spans="4:6" ht="11.25">
      <c r="D112" s="71"/>
      <c r="F112" s="71"/>
    </row>
    <row r="113" spans="4:6" ht="11.25">
      <c r="D113" s="71"/>
      <c r="F113" s="71"/>
    </row>
    <row r="114" spans="4:6" ht="11.25">
      <c r="D114" s="71"/>
      <c r="F114" s="71"/>
    </row>
    <row r="115" spans="4:6" ht="11.25">
      <c r="D115" s="71"/>
      <c r="F115" s="71"/>
    </row>
    <row r="116" spans="4:6" ht="11.25">
      <c r="D116" s="71"/>
      <c r="F116" s="71"/>
    </row>
    <row r="117" spans="4:6" ht="11.25">
      <c r="D117" s="71"/>
      <c r="F117" s="71"/>
    </row>
    <row r="118" spans="4:6" ht="11.25">
      <c r="D118" s="71"/>
      <c r="F118" s="71"/>
    </row>
    <row r="119" spans="4:6" ht="11.25">
      <c r="D119" s="71"/>
      <c r="F119" s="71"/>
    </row>
    <row r="120" spans="4:6" ht="11.25">
      <c r="D120" s="71"/>
      <c r="F120" s="71"/>
    </row>
    <row r="121" spans="4:6" ht="11.25">
      <c r="D121" s="71"/>
      <c r="F121" s="71"/>
    </row>
    <row r="122" spans="4:6" ht="11.25">
      <c r="D122" s="71"/>
      <c r="F122" s="71"/>
    </row>
    <row r="123" spans="4:6" ht="11.25">
      <c r="D123" s="71"/>
      <c r="F123" s="71"/>
    </row>
    <row r="124" spans="4:6" ht="11.25">
      <c r="D124" s="71"/>
      <c r="F124" s="71"/>
    </row>
    <row r="125" spans="4:6" ht="11.25">
      <c r="D125" s="71"/>
      <c r="F125" s="71"/>
    </row>
    <row r="126" spans="4:6" ht="11.25">
      <c r="D126" s="71"/>
      <c r="F126" s="71"/>
    </row>
    <row r="127" spans="4:6" ht="11.25">
      <c r="D127" s="71"/>
      <c r="F127" s="71"/>
    </row>
    <row r="128" spans="4:6" ht="11.25">
      <c r="D128" s="71"/>
      <c r="F128" s="71"/>
    </row>
    <row r="129" spans="4:6" ht="11.25">
      <c r="D129" s="71"/>
      <c r="F129" s="71"/>
    </row>
    <row r="130" spans="4:6" ht="11.25">
      <c r="D130" s="71"/>
      <c r="F130" s="71"/>
    </row>
    <row r="131" spans="4:6" ht="11.25">
      <c r="D131" s="71"/>
      <c r="F131" s="71"/>
    </row>
    <row r="132" spans="4:6" ht="11.25">
      <c r="D132" s="71"/>
      <c r="F132" s="71"/>
    </row>
    <row r="133" spans="4:6" ht="11.25">
      <c r="D133" s="71"/>
      <c r="F133" s="71"/>
    </row>
    <row r="134" spans="4:6" ht="11.25">
      <c r="D134" s="71"/>
      <c r="F134" s="71"/>
    </row>
    <row r="135" spans="4:6" ht="11.25">
      <c r="D135" s="71"/>
      <c r="F135" s="71"/>
    </row>
    <row r="136" spans="4:6" ht="11.25">
      <c r="D136" s="71"/>
      <c r="F136" s="71"/>
    </row>
    <row r="137" spans="4:6" ht="11.25">
      <c r="D137" s="71"/>
      <c r="F137" s="71"/>
    </row>
    <row r="138" spans="4:6" ht="11.25">
      <c r="D138" s="71"/>
      <c r="F138" s="71"/>
    </row>
    <row r="139" spans="4:6" ht="11.25">
      <c r="D139" s="71"/>
      <c r="F139" s="71"/>
    </row>
    <row r="140" spans="4:6" ht="11.25">
      <c r="D140" s="71"/>
      <c r="F140" s="71"/>
    </row>
    <row r="141" spans="4:6" ht="11.25">
      <c r="D141" s="71"/>
      <c r="F141" s="71"/>
    </row>
    <row r="142" spans="4:6" ht="11.25">
      <c r="D142" s="71"/>
      <c r="F142" s="71"/>
    </row>
    <row r="143" spans="4:6" ht="11.25">
      <c r="D143" s="71"/>
      <c r="F143" s="71"/>
    </row>
    <row r="144" spans="4:6" ht="11.25">
      <c r="D144" s="71"/>
      <c r="F144" s="71"/>
    </row>
    <row r="145" spans="4:6" ht="11.25">
      <c r="D145" s="71"/>
      <c r="F145" s="71"/>
    </row>
    <row r="146" spans="4:6" ht="11.25">
      <c r="D146" s="71"/>
      <c r="F146" s="71"/>
    </row>
    <row r="147" spans="4:6" ht="11.25">
      <c r="D147" s="71"/>
      <c r="F147" s="71"/>
    </row>
    <row r="148" spans="4:6" ht="11.25">
      <c r="D148" s="71"/>
      <c r="F148" s="71"/>
    </row>
    <row r="149" spans="4:6" ht="11.25">
      <c r="D149" s="71"/>
      <c r="F149" s="71"/>
    </row>
    <row r="150" spans="4:6" ht="11.25">
      <c r="D150" s="71"/>
      <c r="F150" s="71"/>
    </row>
    <row r="151" spans="4:6" ht="11.25">
      <c r="D151" s="71"/>
      <c r="F151" s="71"/>
    </row>
    <row r="152" spans="4:6" ht="11.25">
      <c r="D152" s="71"/>
      <c r="F152" s="71"/>
    </row>
  </sheetData>
  <sheetProtection password="BD42" sheet="1" objects="1" scenarios="1"/>
  <mergeCells count="4">
    <mergeCell ref="A5:C5"/>
    <mergeCell ref="A1:D1"/>
    <mergeCell ref="A2:D2"/>
    <mergeCell ref="A4:C4"/>
  </mergeCells>
  <pageMargins left="0.78740157480314965" right="0.78740157480314965" top="0.98425196850393704" bottom="0.98425196850393704" header="0.51181102362204722" footer="0.51181102362204722"/>
  <pageSetup paperSize="9" orientation="portrait" r:id="rId1"/>
  <headerFooter alignWithMargins="0">
    <oddHeader>&amp;LCalcolo dell' onorario per prestazioni di progettazione architettonica nell' edilizia privata
Honoarberechnung für architektonische Planungsleistungen im privaten Hochbau</oddHeader>
    <oddFooter>&amp;LOrdine degli Architetti, Pianificatori, Paesaggisti, Conservatori della Provincia di Bolzano
Kammer der Architekten, Raumplaner, Landschaftsplaner, Denkmalpfleger der Provinz Bozen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Calcolo_Berechnung</vt:lpstr>
      <vt:lpstr>Classi_Kategorien</vt:lpstr>
      <vt:lpstr>TabA</vt:lpstr>
      <vt:lpstr>TabB</vt:lpstr>
      <vt:lpstr>TabE</vt:lpstr>
      <vt:lpstr>TabS</vt:lpstr>
      <vt:lpstr>cat</vt:lpstr>
      <vt:lpstr>Calcolo_Berechnung!Druckbereich</vt:lpstr>
      <vt:lpstr>Classi_Kategorien!Druckbereich</vt:lpstr>
      <vt:lpstr>TabA!Druckbereich</vt:lpstr>
      <vt:lpstr>TabB!Druckbereich</vt:lpstr>
      <vt:lpstr>TabE!Druckbereich</vt:lpstr>
      <vt:lpstr>TabS!Druckbereich</vt:lpstr>
      <vt:lpstr>spese</vt:lpstr>
    </vt:vector>
  </TitlesOfParts>
  <Company>CNG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ordine-arch-bz-kammer</dc:creator>
  <cp:lastModifiedBy>win2</cp:lastModifiedBy>
  <cp:lastPrinted>2013-06-02T18:30:43Z</cp:lastPrinted>
  <dcterms:created xsi:type="dcterms:W3CDTF">2002-01-18T11:32:16Z</dcterms:created>
  <dcterms:modified xsi:type="dcterms:W3CDTF">2013-06-04T04:49:51Z</dcterms:modified>
</cp:coreProperties>
</file>